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60" yWindow="15" windowWidth="11340" windowHeight="6540" tabRatio="860" firstSheet="1" activeTab="3"/>
  </bookViews>
  <sheets>
    <sheet name="INSTRUCTIONS" sheetId="54" r:id="rId1"/>
    <sheet name="MATCH DETAILS" sheetId="55" r:id="rId2"/>
    <sheet name="GIRLS" sheetId="21" r:id="rId3"/>
    <sheet name="BOYS" sheetId="64" r:id="rId4"/>
    <sheet name="NON SCORING" sheetId="82" r:id="rId5"/>
    <sheet name="COVER" sheetId="63" r:id="rId6"/>
    <sheet name="end of season" sheetId="73" r:id="rId7"/>
    <sheet name="ABI" sheetId="65" r:id="rId8"/>
    <sheet name="BAN" sheetId="74" r:id="rId9"/>
    <sheet name="BIC" sheetId="77" r:id="rId10"/>
    <sheet name="T K" sheetId="80" r:id="rId11"/>
    <sheet name="OXF C" sheetId="79" r:id="rId12"/>
    <sheet name="RAD" sheetId="75" r:id="rId13"/>
    <sheet name="WHH" sheetId="78" r:id="rId14"/>
    <sheet name="WRR" sheetId="76" r:id="rId15"/>
    <sheet name="grades" sheetId="56" r:id="rId16"/>
    <sheet name="athletes" sheetId="81" r:id="rId17"/>
  </sheets>
  <externalReferences>
    <externalReference r:id="rId18"/>
    <externalReference r:id="rId19"/>
  </externalReferences>
  <definedNames>
    <definedName name="_xlnm._FilterDatabase" localSheetId="4" hidden="1">'NON SCORING'!$A$14:$K$14</definedName>
    <definedName name="Fteams">[1]Dec!$A$4:$G$7</definedName>
    <definedName name="_xlnm.Print_Area" localSheetId="7">ABI!$A$13:$AT$80</definedName>
    <definedName name="_xlnm.Print_Area" localSheetId="16">athletes!#REF!</definedName>
    <definedName name="_xlnm.Print_Area" localSheetId="8">BAN!$A$13:$AT$80</definedName>
    <definedName name="_xlnm.Print_Area" localSheetId="9">BIC!$A$13:$AT$80</definedName>
    <definedName name="_xlnm.Print_Area" localSheetId="3">BOYS!$A$1:$O$328</definedName>
    <definedName name="_xlnm.Print_Area" localSheetId="5">COVER!$A$1:$I$36</definedName>
    <definedName name="_xlnm.Print_Area" localSheetId="6">'end of season'!$A$1:$S$68</definedName>
    <definedName name="_xlnm.Print_Area" localSheetId="2">GIRLS!$A$1:$O$328</definedName>
    <definedName name="_xlnm.Print_Area" localSheetId="15">grades!$A$1:$J$80</definedName>
    <definedName name="_xlnm.Print_Area" localSheetId="4">'NON SCORING'!$A$12:$F$154</definedName>
    <definedName name="_xlnm.Print_Area" localSheetId="11">'OXF C'!$A$13:$AT$80</definedName>
    <definedName name="_xlnm.Print_Area" localSheetId="12">RAD!$A$13:$AT$80</definedName>
    <definedName name="_xlnm.Print_Area" localSheetId="10">'T K'!$A$13:$AT$80</definedName>
    <definedName name="_xlnm.Print_Area" localSheetId="13">WHH!$A$13:$AT$80</definedName>
    <definedName name="_xlnm.Print_Area" localSheetId="14">WRR!$A$13:$AT$80</definedName>
    <definedName name="_xlnm.Print_Titles" localSheetId="4">'NON SCORING'!$11:$14</definedName>
  </definedNames>
  <calcPr calcId="125725"/>
</workbook>
</file>

<file path=xl/calcChain.xml><?xml version="1.0" encoding="utf-8"?>
<calcChain xmlns="http://schemas.openxmlformats.org/spreadsheetml/2006/main">
  <c r="A11" i="82"/>
  <c r="F12"/>
  <c r="C12"/>
  <c r="A12"/>
  <c r="F515"/>
  <c r="E515"/>
  <c r="D515"/>
  <c r="F514"/>
  <c r="E514"/>
  <c r="D514"/>
  <c r="F513"/>
  <c r="E513"/>
  <c r="D513"/>
  <c r="F512"/>
  <c r="E512"/>
  <c r="D512"/>
  <c r="F511"/>
  <c r="E511"/>
  <c r="D511"/>
  <c r="F510"/>
  <c r="E510"/>
  <c r="D510"/>
  <c r="F509"/>
  <c r="E509"/>
  <c r="D509"/>
  <c r="F508"/>
  <c r="E508"/>
  <c r="D508"/>
  <c r="F507"/>
  <c r="E507"/>
  <c r="D507"/>
  <c r="F506"/>
  <c r="E506"/>
  <c r="D506"/>
  <c r="F505"/>
  <c r="E505"/>
  <c r="D505"/>
  <c r="F504"/>
  <c r="E504"/>
  <c r="D504"/>
  <c r="F503"/>
  <c r="E503"/>
  <c r="D503"/>
  <c r="F502"/>
  <c r="E502"/>
  <c r="D502"/>
  <c r="F501"/>
  <c r="E501"/>
  <c r="D501"/>
  <c r="F500"/>
  <c r="E500"/>
  <c r="D500"/>
  <c r="F499"/>
  <c r="E499"/>
  <c r="D499"/>
  <c r="F498"/>
  <c r="E498"/>
  <c r="D498"/>
  <c r="F497"/>
  <c r="E497"/>
  <c r="D497"/>
  <c r="F496"/>
  <c r="E496"/>
  <c r="D496"/>
  <c r="F495"/>
  <c r="E495"/>
  <c r="D495"/>
  <c r="F494"/>
  <c r="E494"/>
  <c r="D494"/>
  <c r="F493"/>
  <c r="E493"/>
  <c r="D493"/>
  <c r="F492"/>
  <c r="E492"/>
  <c r="D492"/>
  <c r="F491"/>
  <c r="E491"/>
  <c r="D491"/>
  <c r="F490"/>
  <c r="E490"/>
  <c r="D490"/>
  <c r="F489"/>
  <c r="E489"/>
  <c r="D489"/>
  <c r="F488"/>
  <c r="E488"/>
  <c r="D488"/>
  <c r="F487"/>
  <c r="E487"/>
  <c r="D487"/>
  <c r="F486"/>
  <c r="E486"/>
  <c r="D486"/>
  <c r="F485"/>
  <c r="E485"/>
  <c r="D485"/>
  <c r="F484"/>
  <c r="E484"/>
  <c r="D484"/>
  <c r="F483"/>
  <c r="E483"/>
  <c r="D483"/>
  <c r="F482"/>
  <c r="E482"/>
  <c r="D482"/>
  <c r="F481"/>
  <c r="E481"/>
  <c r="D481"/>
  <c r="F480"/>
  <c r="E480"/>
  <c r="D480"/>
  <c r="F479"/>
  <c r="E479"/>
  <c r="D479"/>
  <c r="F478"/>
  <c r="E478"/>
  <c r="D478"/>
  <c r="F477"/>
  <c r="E477"/>
  <c r="D477"/>
  <c r="F476"/>
  <c r="E476"/>
  <c r="D476"/>
  <c r="F475"/>
  <c r="E475"/>
  <c r="D475"/>
  <c r="F474"/>
  <c r="E474"/>
  <c r="D474"/>
  <c r="F473"/>
  <c r="E473"/>
  <c r="D473"/>
  <c r="F472"/>
  <c r="E472"/>
  <c r="D472"/>
  <c r="F471"/>
  <c r="E471"/>
  <c r="D471"/>
  <c r="F470"/>
  <c r="E470"/>
  <c r="D470"/>
  <c r="F469"/>
  <c r="E469"/>
  <c r="D469"/>
  <c r="F468"/>
  <c r="E468"/>
  <c r="D468"/>
  <c r="F467"/>
  <c r="E467"/>
  <c r="D467"/>
  <c r="F466"/>
  <c r="E466"/>
  <c r="D466"/>
  <c r="F465"/>
  <c r="E465"/>
  <c r="D465"/>
  <c r="F464"/>
  <c r="E464"/>
  <c r="D464"/>
  <c r="F463"/>
  <c r="E463"/>
  <c r="D463"/>
  <c r="F462"/>
  <c r="E462"/>
  <c r="D462"/>
  <c r="F461"/>
  <c r="E461"/>
  <c r="D461"/>
  <c r="F460"/>
  <c r="E460"/>
  <c r="D460"/>
  <c r="F459"/>
  <c r="E459"/>
  <c r="D459"/>
  <c r="F458"/>
  <c r="E458"/>
  <c r="D458"/>
  <c r="F457"/>
  <c r="E457"/>
  <c r="D457"/>
  <c r="F456"/>
  <c r="E456"/>
  <c r="D456"/>
  <c r="F455"/>
  <c r="E455"/>
  <c r="D455"/>
  <c r="F454"/>
  <c r="E454"/>
  <c r="D454"/>
  <c r="F453"/>
  <c r="E453"/>
  <c r="D453"/>
  <c r="F452"/>
  <c r="E452"/>
  <c r="D452"/>
  <c r="F451"/>
  <c r="E451"/>
  <c r="D451"/>
  <c r="F450"/>
  <c r="E450"/>
  <c r="D450"/>
  <c r="F449"/>
  <c r="E449"/>
  <c r="D449"/>
  <c r="F448"/>
  <c r="E448"/>
  <c r="D448"/>
  <c r="F447"/>
  <c r="E447"/>
  <c r="D447"/>
  <c r="F446"/>
  <c r="E446"/>
  <c r="D446"/>
  <c r="F445"/>
  <c r="E445"/>
  <c r="D445"/>
  <c r="F444"/>
  <c r="E444"/>
  <c r="D444"/>
  <c r="F443"/>
  <c r="E443"/>
  <c r="D443"/>
  <c r="F442"/>
  <c r="E442"/>
  <c r="D442"/>
  <c r="F441"/>
  <c r="E441"/>
  <c r="D441"/>
  <c r="F440"/>
  <c r="E440"/>
  <c r="D440"/>
  <c r="F439"/>
  <c r="E439"/>
  <c r="D439"/>
  <c r="F438"/>
  <c r="E438"/>
  <c r="D438"/>
  <c r="F437"/>
  <c r="E437"/>
  <c r="D437"/>
  <c r="F436"/>
  <c r="E436"/>
  <c r="D436"/>
  <c r="F435"/>
  <c r="E435"/>
  <c r="D435"/>
  <c r="F434"/>
  <c r="E434"/>
  <c r="D434"/>
  <c r="F433"/>
  <c r="E433"/>
  <c r="D433"/>
  <c r="F432"/>
  <c r="E432"/>
  <c r="D432"/>
  <c r="F431"/>
  <c r="E431"/>
  <c r="D431"/>
  <c r="F430"/>
  <c r="E430"/>
  <c r="D430"/>
  <c r="F429"/>
  <c r="E429"/>
  <c r="D429"/>
  <c r="F428"/>
  <c r="E428"/>
  <c r="D428"/>
  <c r="F427"/>
  <c r="E427"/>
  <c r="D427"/>
  <c r="F426"/>
  <c r="E426"/>
  <c r="D426"/>
  <c r="F425"/>
  <c r="E425"/>
  <c r="D425"/>
  <c r="F424"/>
  <c r="E424"/>
  <c r="D424"/>
  <c r="F423"/>
  <c r="E423"/>
  <c r="D423"/>
  <c r="F422"/>
  <c r="E422"/>
  <c r="D422"/>
  <c r="F421"/>
  <c r="E421"/>
  <c r="D421"/>
  <c r="F420"/>
  <c r="E420"/>
  <c r="D420"/>
  <c r="F419"/>
  <c r="E419"/>
  <c r="D419"/>
  <c r="F418"/>
  <c r="E418"/>
  <c r="D418"/>
  <c r="F417"/>
  <c r="E417"/>
  <c r="D417"/>
  <c r="F416"/>
  <c r="E416"/>
  <c r="D416"/>
  <c r="F415"/>
  <c r="E415"/>
  <c r="D415"/>
  <c r="F414"/>
  <c r="E414"/>
  <c r="D414"/>
  <c r="F413"/>
  <c r="E413"/>
  <c r="D413"/>
  <c r="F412"/>
  <c r="E412"/>
  <c r="D412"/>
  <c r="F411"/>
  <c r="E411"/>
  <c r="D411"/>
  <c r="F410"/>
  <c r="E410"/>
  <c r="D410"/>
  <c r="F409"/>
  <c r="E409"/>
  <c r="D409"/>
  <c r="F408"/>
  <c r="E408"/>
  <c r="D408"/>
  <c r="F407"/>
  <c r="E407"/>
  <c r="D407"/>
  <c r="F406"/>
  <c r="E406"/>
  <c r="D406"/>
  <c r="F405"/>
  <c r="E405"/>
  <c r="D405"/>
  <c r="F404"/>
  <c r="E404"/>
  <c r="D404"/>
  <c r="F403"/>
  <c r="E403"/>
  <c r="D403"/>
  <c r="F402"/>
  <c r="E402"/>
  <c r="D402"/>
  <c r="F401"/>
  <c r="E401"/>
  <c r="D401"/>
  <c r="F400"/>
  <c r="E400"/>
  <c r="D400"/>
  <c r="F399"/>
  <c r="E399"/>
  <c r="D399"/>
  <c r="F398"/>
  <c r="E398"/>
  <c r="D398"/>
  <c r="F397"/>
  <c r="E397"/>
  <c r="D397"/>
  <c r="F396"/>
  <c r="E396"/>
  <c r="D396"/>
  <c r="F395"/>
  <c r="E395"/>
  <c r="D395"/>
  <c r="F394"/>
  <c r="E394"/>
  <c r="D394"/>
  <c r="F393"/>
  <c r="E393"/>
  <c r="D393"/>
  <c r="F392"/>
  <c r="E392"/>
  <c r="D392"/>
  <c r="F391"/>
  <c r="E391"/>
  <c r="D391"/>
  <c r="F390"/>
  <c r="E390"/>
  <c r="D390"/>
  <c r="F389"/>
  <c r="E389"/>
  <c r="D389"/>
  <c r="F388"/>
  <c r="E388"/>
  <c r="D388"/>
  <c r="F387"/>
  <c r="E387"/>
  <c r="D387"/>
  <c r="F386"/>
  <c r="E386"/>
  <c r="D386"/>
  <c r="F385"/>
  <c r="E385"/>
  <c r="D385"/>
  <c r="F384"/>
  <c r="E384"/>
  <c r="D384"/>
  <c r="F383"/>
  <c r="E383"/>
  <c r="D383"/>
  <c r="F382"/>
  <c r="E382"/>
  <c r="D382"/>
  <c r="F381"/>
  <c r="E381"/>
  <c r="D381"/>
  <c r="F380"/>
  <c r="E380"/>
  <c r="D380"/>
  <c r="F379"/>
  <c r="E379"/>
  <c r="D379"/>
  <c r="F378"/>
  <c r="E378"/>
  <c r="D378"/>
  <c r="F377"/>
  <c r="E377"/>
  <c r="D377"/>
  <c r="F376"/>
  <c r="E376"/>
  <c r="D376"/>
  <c r="F375"/>
  <c r="E375"/>
  <c r="D375"/>
  <c r="F374"/>
  <c r="E374"/>
  <c r="D374"/>
  <c r="F373"/>
  <c r="E373"/>
  <c r="D373"/>
  <c r="F372"/>
  <c r="E372"/>
  <c r="D372"/>
  <c r="F371"/>
  <c r="E371"/>
  <c r="D371"/>
  <c r="F370"/>
  <c r="E370"/>
  <c r="D370"/>
  <c r="F369"/>
  <c r="E369"/>
  <c r="D369"/>
  <c r="F368"/>
  <c r="E368"/>
  <c r="D368"/>
  <c r="F367"/>
  <c r="E367"/>
  <c r="D367"/>
  <c r="F366"/>
  <c r="E366"/>
  <c r="D366"/>
  <c r="F365"/>
  <c r="E365"/>
  <c r="D365"/>
  <c r="F364"/>
  <c r="E364"/>
  <c r="D364"/>
  <c r="F363"/>
  <c r="E363"/>
  <c r="D363"/>
  <c r="F362"/>
  <c r="E362"/>
  <c r="D362"/>
  <c r="F361"/>
  <c r="E361"/>
  <c r="D361"/>
  <c r="F360"/>
  <c r="E360"/>
  <c r="D360"/>
  <c r="F359"/>
  <c r="E359"/>
  <c r="D359"/>
  <c r="F358"/>
  <c r="E358"/>
  <c r="D358"/>
  <c r="F357"/>
  <c r="E357"/>
  <c r="D357"/>
  <c r="F356"/>
  <c r="E356"/>
  <c r="D356"/>
  <c r="F355"/>
  <c r="E355"/>
  <c r="D355"/>
  <c r="F354"/>
  <c r="E354"/>
  <c r="D354"/>
  <c r="F353"/>
  <c r="E353"/>
  <c r="D353"/>
  <c r="F352"/>
  <c r="E352"/>
  <c r="D352"/>
  <c r="F351"/>
  <c r="E351"/>
  <c r="D351"/>
  <c r="F350"/>
  <c r="E350"/>
  <c r="D350"/>
  <c r="F349"/>
  <c r="E349"/>
  <c r="D349"/>
  <c r="F348"/>
  <c r="E348"/>
  <c r="D348"/>
  <c r="F347"/>
  <c r="E347"/>
  <c r="D347"/>
  <c r="F346"/>
  <c r="E346"/>
  <c r="D346"/>
  <c r="F345"/>
  <c r="E345"/>
  <c r="D345"/>
  <c r="F344"/>
  <c r="E344"/>
  <c r="D344"/>
  <c r="F343"/>
  <c r="E343"/>
  <c r="D343"/>
  <c r="F342"/>
  <c r="E342"/>
  <c r="D342"/>
  <c r="F341"/>
  <c r="E341"/>
  <c r="D341"/>
  <c r="F340"/>
  <c r="E340"/>
  <c r="D340"/>
  <c r="F339"/>
  <c r="E339"/>
  <c r="D339"/>
  <c r="F338"/>
  <c r="E338"/>
  <c r="D338"/>
  <c r="F337"/>
  <c r="E337"/>
  <c r="D337"/>
  <c r="F336"/>
  <c r="E336"/>
  <c r="D336"/>
  <c r="F335"/>
  <c r="E335"/>
  <c r="D335"/>
  <c r="F334"/>
  <c r="E334"/>
  <c r="D334"/>
  <c r="F333"/>
  <c r="E333"/>
  <c r="D333"/>
  <c r="F332"/>
  <c r="E332"/>
  <c r="D332"/>
  <c r="F331"/>
  <c r="E331"/>
  <c r="D331"/>
  <c r="F330"/>
  <c r="E330"/>
  <c r="D330"/>
  <c r="F329"/>
  <c r="E329"/>
  <c r="D329"/>
  <c r="F328"/>
  <c r="E328"/>
  <c r="D328"/>
  <c r="F327"/>
  <c r="E327"/>
  <c r="D327"/>
  <c r="F326"/>
  <c r="E326"/>
  <c r="D326"/>
  <c r="F325"/>
  <c r="E325"/>
  <c r="D325"/>
  <c r="F324"/>
  <c r="E324"/>
  <c r="D324"/>
  <c r="F323"/>
  <c r="E323"/>
  <c r="D323"/>
  <c r="F322"/>
  <c r="E322"/>
  <c r="D322"/>
  <c r="F321"/>
  <c r="E321"/>
  <c r="D321"/>
  <c r="F320"/>
  <c r="E320"/>
  <c r="D320"/>
  <c r="F319"/>
  <c r="E319"/>
  <c r="D319"/>
  <c r="F318"/>
  <c r="E318"/>
  <c r="D318"/>
  <c r="F317"/>
  <c r="E317"/>
  <c r="D317"/>
  <c r="F316"/>
  <c r="E316"/>
  <c r="D316"/>
  <c r="F315"/>
  <c r="E315"/>
  <c r="D315"/>
  <c r="F314"/>
  <c r="E314"/>
  <c r="D314"/>
  <c r="F313"/>
  <c r="E313"/>
  <c r="D313"/>
  <c r="F312"/>
  <c r="E312"/>
  <c r="D312"/>
  <c r="F311"/>
  <c r="E311"/>
  <c r="D311"/>
  <c r="F310"/>
  <c r="E310"/>
  <c r="D310"/>
  <c r="F309"/>
  <c r="E309"/>
  <c r="D309"/>
  <c r="F308"/>
  <c r="E308"/>
  <c r="D308"/>
  <c r="F307"/>
  <c r="E307"/>
  <c r="D307"/>
  <c r="F306"/>
  <c r="E306"/>
  <c r="D306"/>
  <c r="F305"/>
  <c r="E305"/>
  <c r="D305"/>
  <c r="F304"/>
  <c r="E304"/>
  <c r="D304"/>
  <c r="F303"/>
  <c r="E303"/>
  <c r="D303"/>
  <c r="F302"/>
  <c r="E302"/>
  <c r="D302"/>
  <c r="F301"/>
  <c r="E301"/>
  <c r="D301"/>
  <c r="F300"/>
  <c r="E300"/>
  <c r="D300"/>
  <c r="F299"/>
  <c r="E299"/>
  <c r="D299"/>
  <c r="F298"/>
  <c r="E298"/>
  <c r="D298"/>
  <c r="F297"/>
  <c r="E297"/>
  <c r="D297"/>
  <c r="F296"/>
  <c r="E296"/>
  <c r="D296"/>
  <c r="F295"/>
  <c r="E295"/>
  <c r="D295"/>
  <c r="F294"/>
  <c r="E294"/>
  <c r="D294"/>
  <c r="F293"/>
  <c r="E293"/>
  <c r="D293"/>
  <c r="F292"/>
  <c r="E292"/>
  <c r="D292"/>
  <c r="F291"/>
  <c r="E291"/>
  <c r="D291"/>
  <c r="F290"/>
  <c r="E290"/>
  <c r="D290"/>
  <c r="F289"/>
  <c r="E289"/>
  <c r="D289"/>
  <c r="F288"/>
  <c r="E288"/>
  <c r="D288"/>
  <c r="F287"/>
  <c r="E287"/>
  <c r="D287"/>
  <c r="F286"/>
  <c r="E286"/>
  <c r="D286"/>
  <c r="F285"/>
  <c r="E285"/>
  <c r="D285"/>
  <c r="F284"/>
  <c r="E284"/>
  <c r="D284"/>
  <c r="F283"/>
  <c r="E283"/>
  <c r="D283"/>
  <c r="F282"/>
  <c r="E282"/>
  <c r="D282"/>
  <c r="F281"/>
  <c r="E281"/>
  <c r="D281"/>
  <c r="F280"/>
  <c r="E280"/>
  <c r="D280"/>
  <c r="F279"/>
  <c r="E279"/>
  <c r="D279"/>
  <c r="F278"/>
  <c r="E278"/>
  <c r="D278"/>
  <c r="F277"/>
  <c r="E277"/>
  <c r="D277"/>
  <c r="F276"/>
  <c r="E276"/>
  <c r="D276"/>
  <c r="F275"/>
  <c r="E275"/>
  <c r="D275"/>
  <c r="F274"/>
  <c r="E274"/>
  <c r="D274"/>
  <c r="F273"/>
  <c r="E273"/>
  <c r="D273"/>
  <c r="F272"/>
  <c r="E272"/>
  <c r="D272"/>
  <c r="F271"/>
  <c r="E271"/>
  <c r="D271"/>
  <c r="F270"/>
  <c r="E270"/>
  <c r="D270"/>
  <c r="F269"/>
  <c r="E269"/>
  <c r="D269"/>
  <c r="F268"/>
  <c r="E268"/>
  <c r="D268"/>
  <c r="F267"/>
  <c r="E267"/>
  <c r="D267"/>
  <c r="F266"/>
  <c r="E266"/>
  <c r="D266"/>
  <c r="F265"/>
  <c r="E265"/>
  <c r="D265"/>
  <c r="F264"/>
  <c r="E264"/>
  <c r="D264"/>
  <c r="F263"/>
  <c r="E263"/>
  <c r="D263"/>
  <c r="F262"/>
  <c r="E262"/>
  <c r="D262"/>
  <c r="F261"/>
  <c r="E261"/>
  <c r="D261"/>
  <c r="F260"/>
  <c r="E260"/>
  <c r="D260"/>
  <c r="F259"/>
  <c r="E259"/>
  <c r="D259"/>
  <c r="F258"/>
  <c r="E258"/>
  <c r="D258"/>
  <c r="F257"/>
  <c r="E257"/>
  <c r="D257"/>
  <c r="F256"/>
  <c r="E256"/>
  <c r="D256"/>
  <c r="F255"/>
  <c r="E255"/>
  <c r="D255"/>
  <c r="F254"/>
  <c r="E254"/>
  <c r="D254"/>
  <c r="F253"/>
  <c r="E253"/>
  <c r="D253"/>
  <c r="F252"/>
  <c r="E252"/>
  <c r="D252"/>
  <c r="F251"/>
  <c r="E251"/>
  <c r="D251"/>
  <c r="F250"/>
  <c r="E250"/>
  <c r="D250"/>
  <c r="F249"/>
  <c r="E249"/>
  <c r="D249"/>
  <c r="F248"/>
  <c r="E248"/>
  <c r="D248"/>
  <c r="F247"/>
  <c r="E247"/>
  <c r="D247"/>
  <c r="F246"/>
  <c r="E246"/>
  <c r="D246"/>
  <c r="F245"/>
  <c r="E245"/>
  <c r="D245"/>
  <c r="F244"/>
  <c r="E244"/>
  <c r="D244"/>
  <c r="F243"/>
  <c r="E243"/>
  <c r="D243"/>
  <c r="F242"/>
  <c r="E242"/>
  <c r="D242"/>
  <c r="F241"/>
  <c r="E241"/>
  <c r="D241"/>
  <c r="F240"/>
  <c r="E240"/>
  <c r="D240"/>
  <c r="F239"/>
  <c r="E239"/>
  <c r="D239"/>
  <c r="F238"/>
  <c r="E238"/>
  <c r="D238"/>
  <c r="F237"/>
  <c r="E237"/>
  <c r="D237"/>
  <c r="F236"/>
  <c r="E236"/>
  <c r="D236"/>
  <c r="F235"/>
  <c r="E235"/>
  <c r="D235"/>
  <c r="F234"/>
  <c r="E234"/>
  <c r="D234"/>
  <c r="F233"/>
  <c r="E233"/>
  <c r="D233"/>
  <c r="F232"/>
  <c r="E232"/>
  <c r="D232"/>
  <c r="F231"/>
  <c r="E231"/>
  <c r="D231"/>
  <c r="F230"/>
  <c r="E230"/>
  <c r="D230"/>
  <c r="F229"/>
  <c r="E229"/>
  <c r="D229"/>
  <c r="F228"/>
  <c r="E228"/>
  <c r="D228"/>
  <c r="F227"/>
  <c r="E227"/>
  <c r="D227"/>
  <c r="F226"/>
  <c r="E226"/>
  <c r="D226"/>
  <c r="F225"/>
  <c r="E225"/>
  <c r="D225"/>
  <c r="F224"/>
  <c r="E224"/>
  <c r="D224"/>
  <c r="F223"/>
  <c r="E223"/>
  <c r="D223"/>
  <c r="F222"/>
  <c r="E222"/>
  <c r="D222"/>
  <c r="F221"/>
  <c r="E221"/>
  <c r="D221"/>
  <c r="F220"/>
  <c r="E220"/>
  <c r="D220"/>
  <c r="F219"/>
  <c r="E219"/>
  <c r="D219"/>
  <c r="F218"/>
  <c r="E218"/>
  <c r="D218"/>
  <c r="F217"/>
  <c r="E217"/>
  <c r="D217"/>
  <c r="F216"/>
  <c r="E216"/>
  <c r="D216"/>
  <c r="F215"/>
  <c r="E215"/>
  <c r="D215"/>
  <c r="F214"/>
  <c r="E214"/>
  <c r="D214"/>
  <c r="F213"/>
  <c r="E213"/>
  <c r="D213"/>
  <c r="F212"/>
  <c r="E212"/>
  <c r="D212"/>
  <c r="F211"/>
  <c r="E211"/>
  <c r="D211"/>
  <c r="F210"/>
  <c r="E210"/>
  <c r="D210"/>
  <c r="F209"/>
  <c r="E209"/>
  <c r="D209"/>
  <c r="F208"/>
  <c r="E208"/>
  <c r="D208"/>
  <c r="F207"/>
  <c r="E207"/>
  <c r="D207"/>
  <c r="F206"/>
  <c r="E206"/>
  <c r="D206"/>
  <c r="F205"/>
  <c r="E205"/>
  <c r="D205"/>
  <c r="F204"/>
  <c r="E204"/>
  <c r="D204"/>
  <c r="F203"/>
  <c r="E203"/>
  <c r="D203"/>
  <c r="F202"/>
  <c r="E202"/>
  <c r="D202"/>
  <c r="F201"/>
  <c r="E201"/>
  <c r="D201"/>
  <c r="F200"/>
  <c r="E200"/>
  <c r="D200"/>
  <c r="F199"/>
  <c r="E199"/>
  <c r="D199"/>
  <c r="F198"/>
  <c r="E198"/>
  <c r="D198"/>
  <c r="F197"/>
  <c r="E197"/>
  <c r="D197"/>
  <c r="F196"/>
  <c r="E196"/>
  <c r="D196"/>
  <c r="F195"/>
  <c r="E195"/>
  <c r="D195"/>
  <c r="F194"/>
  <c r="E194"/>
  <c r="D194"/>
  <c r="F193"/>
  <c r="E193"/>
  <c r="D193"/>
  <c r="F192"/>
  <c r="E192"/>
  <c r="D192"/>
  <c r="F191"/>
  <c r="E191"/>
  <c r="D191"/>
  <c r="F190"/>
  <c r="E190"/>
  <c r="D190"/>
  <c r="F189"/>
  <c r="E189"/>
  <c r="D189"/>
  <c r="F188"/>
  <c r="E188"/>
  <c r="D188"/>
  <c r="F187"/>
  <c r="E187"/>
  <c r="D187"/>
  <c r="F186"/>
  <c r="E186"/>
  <c r="D186"/>
  <c r="F185"/>
  <c r="E185"/>
  <c r="D185"/>
  <c r="F184"/>
  <c r="E184"/>
  <c r="D184"/>
  <c r="F183"/>
  <c r="E183"/>
  <c r="D183"/>
  <c r="F182"/>
  <c r="E182"/>
  <c r="D182"/>
  <c r="F181"/>
  <c r="E181"/>
  <c r="D181"/>
  <c r="F180"/>
  <c r="E180"/>
  <c r="D180"/>
  <c r="F179"/>
  <c r="E179"/>
  <c r="D179"/>
  <c r="F178"/>
  <c r="E178"/>
  <c r="D178"/>
  <c r="F177"/>
  <c r="E177"/>
  <c r="D177"/>
  <c r="F176"/>
  <c r="E176"/>
  <c r="D176"/>
  <c r="F175"/>
  <c r="E175"/>
  <c r="D175"/>
  <c r="F174"/>
  <c r="E174"/>
  <c r="D174"/>
  <c r="F173"/>
  <c r="E173"/>
  <c r="D173"/>
  <c r="F172"/>
  <c r="E172"/>
  <c r="D172"/>
  <c r="F171"/>
  <c r="E171"/>
  <c r="D171"/>
  <c r="F170"/>
  <c r="E170"/>
  <c r="D170"/>
  <c r="F169"/>
  <c r="E169"/>
  <c r="D169"/>
  <c r="F168"/>
  <c r="E168"/>
  <c r="D168"/>
  <c r="F167"/>
  <c r="E167"/>
  <c r="D167"/>
  <c r="F166"/>
  <c r="E166"/>
  <c r="D166"/>
  <c r="F165"/>
  <c r="E165"/>
  <c r="D165"/>
  <c r="F164"/>
  <c r="E164"/>
  <c r="D164"/>
  <c r="F163"/>
  <c r="E163"/>
  <c r="D163"/>
  <c r="F162"/>
  <c r="E162"/>
  <c r="D162"/>
  <c r="F161"/>
  <c r="E161"/>
  <c r="D161"/>
  <c r="F160"/>
  <c r="E160"/>
  <c r="D160"/>
  <c r="F159"/>
  <c r="E159"/>
  <c r="D159"/>
  <c r="F158"/>
  <c r="E158"/>
  <c r="D158"/>
  <c r="F157"/>
  <c r="E157"/>
  <c r="D157"/>
  <c r="F156"/>
  <c r="E156"/>
  <c r="D156"/>
  <c r="F155"/>
  <c r="E155"/>
  <c r="D155"/>
  <c r="F154"/>
  <c r="E154"/>
  <c r="D154"/>
  <c r="F153"/>
  <c r="E153"/>
  <c r="D153"/>
  <c r="F152"/>
  <c r="E152"/>
  <c r="D152"/>
  <c r="F151"/>
  <c r="E151"/>
  <c r="D151"/>
  <c r="F150"/>
  <c r="E150"/>
  <c r="D150"/>
  <c r="F149"/>
  <c r="E149"/>
  <c r="D149"/>
  <c r="F148"/>
  <c r="E148"/>
  <c r="D148"/>
  <c r="F147"/>
  <c r="E147"/>
  <c r="D147"/>
  <c r="F146"/>
  <c r="E146"/>
  <c r="D146"/>
  <c r="F145"/>
  <c r="E145"/>
  <c r="D145"/>
  <c r="F144"/>
  <c r="E144"/>
  <c r="D144"/>
  <c r="F143"/>
  <c r="E143"/>
  <c r="D143"/>
  <c r="F142"/>
  <c r="E142"/>
  <c r="D142"/>
  <c r="F141"/>
  <c r="E141"/>
  <c r="D141"/>
  <c r="F140"/>
  <c r="E140"/>
  <c r="D140"/>
  <c r="F139"/>
  <c r="E139"/>
  <c r="D139"/>
  <c r="F138"/>
  <c r="E138"/>
  <c r="D138"/>
  <c r="F137"/>
  <c r="E137"/>
  <c r="D137"/>
  <c r="F38"/>
  <c r="E38"/>
  <c r="D38"/>
  <c r="F37"/>
  <c r="E37"/>
  <c r="D37"/>
  <c r="F36"/>
  <c r="E36"/>
  <c r="D36"/>
  <c r="F35"/>
  <c r="E35"/>
  <c r="D35"/>
  <c r="F34"/>
  <c r="E34"/>
  <c r="D34"/>
  <c r="F33"/>
  <c r="E33"/>
  <c r="D33"/>
  <c r="F32"/>
  <c r="E32"/>
  <c r="D32"/>
  <c r="F31"/>
  <c r="E31"/>
  <c r="D31"/>
  <c r="F30"/>
  <c r="E30"/>
  <c r="D30"/>
  <c r="F29"/>
  <c r="E29"/>
  <c r="D29"/>
  <c r="F28"/>
  <c r="E28"/>
  <c r="D28"/>
  <c r="F27"/>
  <c r="E27"/>
  <c r="D27"/>
  <c r="F26"/>
  <c r="E26"/>
  <c r="D26"/>
  <c r="F25"/>
  <c r="E25"/>
  <c r="D25"/>
  <c r="F24"/>
  <c r="E24"/>
  <c r="D24"/>
  <c r="F121"/>
  <c r="E121"/>
  <c r="D121"/>
  <c r="F120"/>
  <c r="E120"/>
  <c r="D120"/>
  <c r="F119"/>
  <c r="E119"/>
  <c r="D119"/>
  <c r="F118"/>
  <c r="E118"/>
  <c r="D118"/>
  <c r="F117"/>
  <c r="E117"/>
  <c r="D117"/>
  <c r="F116"/>
  <c r="E116"/>
  <c r="D116"/>
  <c r="F115"/>
  <c r="E115"/>
  <c r="D115"/>
  <c r="F114"/>
  <c r="E114"/>
  <c r="D114"/>
  <c r="F113"/>
  <c r="E113"/>
  <c r="D113"/>
  <c r="F112"/>
  <c r="E112"/>
  <c r="D112"/>
  <c r="F111"/>
  <c r="E111"/>
  <c r="D111"/>
  <c r="F110"/>
  <c r="E110"/>
  <c r="D110"/>
  <c r="F109"/>
  <c r="E109"/>
  <c r="D109"/>
  <c r="F108"/>
  <c r="E108"/>
  <c r="D108"/>
  <c r="F107"/>
  <c r="E107"/>
  <c r="D107"/>
  <c r="F106"/>
  <c r="E106"/>
  <c r="D106"/>
  <c r="F105"/>
  <c r="E105"/>
  <c r="D105"/>
  <c r="F104"/>
  <c r="E104"/>
  <c r="D104"/>
  <c r="F103"/>
  <c r="E103"/>
  <c r="D103"/>
  <c r="F102"/>
  <c r="E102"/>
  <c r="D102"/>
  <c r="F101"/>
  <c r="E101"/>
  <c r="D101"/>
  <c r="F100"/>
  <c r="E100"/>
  <c r="D100"/>
  <c r="F99"/>
  <c r="E99"/>
  <c r="D99"/>
  <c r="F98"/>
  <c r="E98"/>
  <c r="D98"/>
  <c r="F97"/>
  <c r="E97"/>
  <c r="D97"/>
  <c r="F96"/>
  <c r="E96"/>
  <c r="D96"/>
  <c r="F95"/>
  <c r="E95"/>
  <c r="D95"/>
  <c r="F94"/>
  <c r="E94"/>
  <c r="D94"/>
  <c r="F93"/>
  <c r="E93"/>
  <c r="D93"/>
  <c r="F92"/>
  <c r="E92"/>
  <c r="D92"/>
  <c r="F91"/>
  <c r="E91"/>
  <c r="D91"/>
  <c r="F90"/>
  <c r="E90"/>
  <c r="D90"/>
  <c r="F89"/>
  <c r="E89"/>
  <c r="D89"/>
  <c r="F88"/>
  <c r="E88"/>
  <c r="D88"/>
  <c r="F87"/>
  <c r="E87"/>
  <c r="D87"/>
  <c r="F86"/>
  <c r="E86"/>
  <c r="D86"/>
  <c r="F85"/>
  <c r="E85"/>
  <c r="D85"/>
  <c r="F84"/>
  <c r="E84"/>
  <c r="D84"/>
  <c r="F83"/>
  <c r="E83"/>
  <c r="D83"/>
  <c r="F82"/>
  <c r="E82"/>
  <c r="D82"/>
  <c r="F81"/>
  <c r="E81"/>
  <c r="D81"/>
  <c r="F80"/>
  <c r="E80"/>
  <c r="D80"/>
  <c r="F79"/>
  <c r="E79"/>
  <c r="D79"/>
  <c r="F78"/>
  <c r="E78"/>
  <c r="D78"/>
  <c r="F77"/>
  <c r="E77"/>
  <c r="D77"/>
  <c r="F76"/>
  <c r="E76"/>
  <c r="D76"/>
  <c r="F75"/>
  <c r="E75"/>
  <c r="D75"/>
  <c r="F74"/>
  <c r="E74"/>
  <c r="D74"/>
  <c r="F73"/>
  <c r="E73"/>
  <c r="D73"/>
  <c r="F72"/>
  <c r="E72"/>
  <c r="D72"/>
  <c r="F71"/>
  <c r="E71"/>
  <c r="D71"/>
  <c r="F70"/>
  <c r="E70"/>
  <c r="D70"/>
  <c r="F69"/>
  <c r="E69"/>
  <c r="D69"/>
  <c r="F68"/>
  <c r="E68"/>
  <c r="D68"/>
  <c r="F67"/>
  <c r="E67"/>
  <c r="D67"/>
  <c r="F66"/>
  <c r="E66"/>
  <c r="D66"/>
  <c r="F65"/>
  <c r="E65"/>
  <c r="D65"/>
  <c r="F64"/>
  <c r="E64"/>
  <c r="D64"/>
  <c r="F63"/>
  <c r="E63"/>
  <c r="D63"/>
  <c r="F62"/>
  <c r="E62"/>
  <c r="D62"/>
  <c r="F61"/>
  <c r="E61"/>
  <c r="D61"/>
  <c r="F60"/>
  <c r="E60"/>
  <c r="D60"/>
  <c r="F59"/>
  <c r="E59"/>
  <c r="D59"/>
  <c r="F58"/>
  <c r="E58"/>
  <c r="D58"/>
  <c r="F57"/>
  <c r="E57"/>
  <c r="D57"/>
  <c r="F56"/>
  <c r="E56"/>
  <c r="D56"/>
  <c r="F55"/>
  <c r="E55"/>
  <c r="D55"/>
  <c r="F54"/>
  <c r="E54"/>
  <c r="D54"/>
  <c r="F53"/>
  <c r="E53"/>
  <c r="D53"/>
  <c r="F52"/>
  <c r="E52"/>
  <c r="D52"/>
  <c r="F51"/>
  <c r="E51"/>
  <c r="D51"/>
  <c r="F50"/>
  <c r="E50"/>
  <c r="D50"/>
  <c r="F49"/>
  <c r="E49"/>
  <c r="D49"/>
  <c r="F48"/>
  <c r="E48"/>
  <c r="D48"/>
  <c r="F47"/>
  <c r="E47"/>
  <c r="D47"/>
  <c r="F46"/>
  <c r="E46"/>
  <c r="D46"/>
  <c r="F45"/>
  <c r="E45"/>
  <c r="D45"/>
  <c r="F44"/>
  <c r="E44"/>
  <c r="D44"/>
  <c r="F43"/>
  <c r="E43"/>
  <c r="D43"/>
  <c r="F42"/>
  <c r="E42"/>
  <c r="D42"/>
  <c r="F41"/>
  <c r="E41"/>
  <c r="D41"/>
  <c r="F40"/>
  <c r="E40"/>
  <c r="D40"/>
  <c r="F39"/>
  <c r="E39"/>
  <c r="D39"/>
  <c r="F23"/>
  <c r="E23"/>
  <c r="D23"/>
  <c r="F22"/>
  <c r="E22"/>
  <c r="D22"/>
  <c r="F21"/>
  <c r="E21"/>
  <c r="D21"/>
  <c r="F20"/>
  <c r="E20"/>
  <c r="D20"/>
  <c r="F19"/>
  <c r="E19"/>
  <c r="D19"/>
  <c r="F18"/>
  <c r="E18"/>
  <c r="D18"/>
  <c r="F17"/>
  <c r="E17"/>
  <c r="D17"/>
  <c r="F16"/>
  <c r="E16"/>
  <c r="D16"/>
  <c r="F15"/>
  <c r="E15"/>
  <c r="D15"/>
  <c r="Y674" i="55" l="1"/>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 r="Y10"/>
  <c r="Y9"/>
  <c r="Y8"/>
  <c r="Y7"/>
  <c r="Y6"/>
  <c r="Y5"/>
  <c r="Y4"/>
  <c r="Y3"/>
  <c r="Z2"/>
  <c r="X2"/>
  <c r="W2"/>
  <c r="V1"/>
  <c r="A34" i="63" l="1"/>
  <c r="F34" s="1"/>
  <c r="AI241" i="64"/>
  <c r="AL241" s="1"/>
  <c r="AO241" s="1"/>
  <c r="AR241" s="1"/>
  <c r="AU241" s="1"/>
  <c r="AI240"/>
  <c r="AL240" s="1"/>
  <c r="AO240" s="1"/>
  <c r="AR240" s="1"/>
  <c r="AU240" s="1"/>
  <c r="AI222"/>
  <c r="AL222" s="1"/>
  <c r="AO222" s="1"/>
  <c r="AR222" s="1"/>
  <c r="AU222" s="1"/>
  <c r="AX222" s="1"/>
  <c r="AI221"/>
  <c r="AL221" s="1"/>
  <c r="AO221" s="1"/>
  <c r="AR221" s="1"/>
  <c r="AU221" s="1"/>
  <c r="AX221" s="1"/>
  <c r="AI133"/>
  <c r="AL133" s="1"/>
  <c r="AO133" s="1"/>
  <c r="AR133" s="1"/>
  <c r="AI132"/>
  <c r="AL132" s="1"/>
  <c r="AO132" s="1"/>
  <c r="AR132" s="1"/>
  <c r="AI114"/>
  <c r="AL114" s="1"/>
  <c r="AO114" s="1"/>
  <c r="AR114" s="1"/>
  <c r="AU114" s="1"/>
  <c r="AX114" s="1"/>
  <c r="AI113"/>
  <c r="AL113" s="1"/>
  <c r="AO113" s="1"/>
  <c r="AR113" s="1"/>
  <c r="AU113" s="1"/>
  <c r="AX113" s="1"/>
  <c r="AE33"/>
  <c r="AI34"/>
  <c r="AL34" s="1"/>
  <c r="AO34" s="1"/>
  <c r="AR34" s="1"/>
  <c r="AI33"/>
  <c r="AL33" s="1"/>
  <c r="AO33" s="1"/>
  <c r="AR33" s="1"/>
  <c r="AI15"/>
  <c r="AL15" s="1"/>
  <c r="AO15" s="1"/>
  <c r="AR15" s="1"/>
  <c r="AU15" s="1"/>
  <c r="AI14"/>
  <c r="AL14" s="1"/>
  <c r="AO14" s="1"/>
  <c r="AR14" s="1"/>
  <c r="AU14" s="1"/>
  <c r="AS11" i="76" l="1"/>
  <c r="AR11"/>
  <c r="AQ11"/>
  <c r="AP11"/>
  <c r="AO11"/>
  <c r="AN11"/>
  <c r="AM11"/>
  <c r="AL11"/>
  <c r="AK11"/>
  <c r="AJ11"/>
  <c r="AI11"/>
  <c r="AH11"/>
  <c r="AG11"/>
  <c r="AC11"/>
  <c r="AB11"/>
  <c r="AA11"/>
  <c r="Z11"/>
  <c r="Y11"/>
  <c r="X11"/>
  <c r="W11"/>
  <c r="V11"/>
  <c r="U11"/>
  <c r="T11"/>
  <c r="S11"/>
  <c r="R11"/>
  <c r="N11"/>
  <c r="M11"/>
  <c r="L11"/>
  <c r="K11"/>
  <c r="J11"/>
  <c r="I11"/>
  <c r="H11"/>
  <c r="G11"/>
  <c r="F11"/>
  <c r="E11"/>
  <c r="D11"/>
  <c r="C11"/>
  <c r="AS10"/>
  <c r="AR10"/>
  <c r="AQ10"/>
  <c r="AP10"/>
  <c r="AO10"/>
  <c r="AN10"/>
  <c r="AM10"/>
  <c r="AL10"/>
  <c r="AK10"/>
  <c r="AJ10"/>
  <c r="AI10"/>
  <c r="AH10"/>
  <c r="AG10"/>
  <c r="AC10"/>
  <c r="AB10"/>
  <c r="AA10"/>
  <c r="Z10"/>
  <c r="Y10"/>
  <c r="X10"/>
  <c r="W10"/>
  <c r="V10"/>
  <c r="U10"/>
  <c r="T10"/>
  <c r="S10"/>
  <c r="R10"/>
  <c r="N10"/>
  <c r="M10"/>
  <c r="L10"/>
  <c r="K10"/>
  <c r="J10"/>
  <c r="I10"/>
  <c r="H10"/>
  <c r="G10"/>
  <c r="F10"/>
  <c r="E10"/>
  <c r="D10"/>
  <c r="C10"/>
  <c r="AS9"/>
  <c r="AR9"/>
  <c r="AQ9"/>
  <c r="AP9"/>
  <c r="AO9"/>
  <c r="AN9"/>
  <c r="AM9"/>
  <c r="AL9"/>
  <c r="AK9"/>
  <c r="AJ9"/>
  <c r="AI9"/>
  <c r="AH9"/>
  <c r="AG9"/>
  <c r="AC9"/>
  <c r="AB9"/>
  <c r="AA9"/>
  <c r="Z9"/>
  <c r="Y9"/>
  <c r="X9"/>
  <c r="W9"/>
  <c r="V9"/>
  <c r="U9"/>
  <c r="T9"/>
  <c r="S9"/>
  <c r="R9"/>
  <c r="N9"/>
  <c r="M9"/>
  <c r="L9"/>
  <c r="K9"/>
  <c r="J9"/>
  <c r="I9"/>
  <c r="H9"/>
  <c r="G9"/>
  <c r="F9"/>
  <c r="E9"/>
  <c r="D9"/>
  <c r="C9"/>
  <c r="AS8"/>
  <c r="AR8"/>
  <c r="AQ8"/>
  <c r="AP8"/>
  <c r="AO8"/>
  <c r="AN8"/>
  <c r="AM8"/>
  <c r="AL8"/>
  <c r="AK8"/>
  <c r="AJ8"/>
  <c r="AI8"/>
  <c r="AH8"/>
  <c r="AG8"/>
  <c r="AC8"/>
  <c r="AB8"/>
  <c r="AA8"/>
  <c r="Z8"/>
  <c r="Y8"/>
  <c r="X8"/>
  <c r="W8"/>
  <c r="V8"/>
  <c r="U8"/>
  <c r="T8"/>
  <c r="S8"/>
  <c r="R8"/>
  <c r="N8"/>
  <c r="M8"/>
  <c r="L8"/>
  <c r="K8"/>
  <c r="J8"/>
  <c r="I8"/>
  <c r="H8"/>
  <c r="G8"/>
  <c r="F8"/>
  <c r="E8"/>
  <c r="D8"/>
  <c r="C8"/>
  <c r="AS7"/>
  <c r="AR7"/>
  <c r="AQ7"/>
  <c r="AP7"/>
  <c r="AO7"/>
  <c r="AN7"/>
  <c r="AM7"/>
  <c r="AL7"/>
  <c r="AK7"/>
  <c r="AJ7"/>
  <c r="AI7"/>
  <c r="AH7"/>
  <c r="AG7"/>
  <c r="AC7"/>
  <c r="AB7"/>
  <c r="AA7"/>
  <c r="Z7"/>
  <c r="Y7"/>
  <c r="X7"/>
  <c r="W7"/>
  <c r="V7"/>
  <c r="U7"/>
  <c r="T7"/>
  <c r="S7"/>
  <c r="R7"/>
  <c r="N7"/>
  <c r="M7"/>
  <c r="L7"/>
  <c r="K7"/>
  <c r="J7"/>
  <c r="I7"/>
  <c r="H7"/>
  <c r="G7"/>
  <c r="F7"/>
  <c r="E7"/>
  <c r="D7"/>
  <c r="C7"/>
  <c r="AS5"/>
  <c r="AR5"/>
  <c r="AQ5"/>
  <c r="AP5"/>
  <c r="AO5"/>
  <c r="AN5"/>
  <c r="AM5"/>
  <c r="AL5"/>
  <c r="AK5"/>
  <c r="AJ5"/>
  <c r="AI5"/>
  <c r="AH5"/>
  <c r="AG5"/>
  <c r="AC5"/>
  <c r="AB5"/>
  <c r="AA5"/>
  <c r="Z5"/>
  <c r="Y5"/>
  <c r="X5"/>
  <c r="W5"/>
  <c r="V5"/>
  <c r="U5"/>
  <c r="T5"/>
  <c r="S5"/>
  <c r="R5"/>
  <c r="N5"/>
  <c r="M5"/>
  <c r="L5"/>
  <c r="K5"/>
  <c r="J5"/>
  <c r="I5"/>
  <c r="H5"/>
  <c r="G5"/>
  <c r="F5"/>
  <c r="E5"/>
  <c r="D5"/>
  <c r="C5"/>
  <c r="AS4"/>
  <c r="AR4"/>
  <c r="AQ4"/>
  <c r="AP4"/>
  <c r="AO4"/>
  <c r="AN4"/>
  <c r="AM4"/>
  <c r="AL4"/>
  <c r="AK4"/>
  <c r="AJ4"/>
  <c r="AI4"/>
  <c r="AH4"/>
  <c r="AG4"/>
  <c r="AC4"/>
  <c r="AB4"/>
  <c r="AA4"/>
  <c r="Z4"/>
  <c r="Y4"/>
  <c r="X4"/>
  <c r="W4"/>
  <c r="V4"/>
  <c r="U4"/>
  <c r="T4"/>
  <c r="S4"/>
  <c r="R4"/>
  <c r="N4"/>
  <c r="M4"/>
  <c r="L4"/>
  <c r="K4"/>
  <c r="J4"/>
  <c r="I4"/>
  <c r="H4"/>
  <c r="G4"/>
  <c r="F4"/>
  <c r="E4"/>
  <c r="D4"/>
  <c r="C4"/>
  <c r="AS3"/>
  <c r="AR3"/>
  <c r="AQ3"/>
  <c r="AP3"/>
  <c r="AO3"/>
  <c r="AN3"/>
  <c r="AM3"/>
  <c r="AL3"/>
  <c r="AK3"/>
  <c r="AJ3"/>
  <c r="AI3"/>
  <c r="AH3"/>
  <c r="AG3"/>
  <c r="AC3"/>
  <c r="AB3"/>
  <c r="AA3"/>
  <c r="Z3"/>
  <c r="Y3"/>
  <c r="X3"/>
  <c r="W3"/>
  <c r="V3"/>
  <c r="U3"/>
  <c r="T3"/>
  <c r="S3"/>
  <c r="R3"/>
  <c r="N3"/>
  <c r="M3"/>
  <c r="L3"/>
  <c r="K3"/>
  <c r="J3"/>
  <c r="I3"/>
  <c r="H3"/>
  <c r="G3"/>
  <c r="F3"/>
  <c r="E3"/>
  <c r="D3"/>
  <c r="C3"/>
  <c r="AS2"/>
  <c r="AR2"/>
  <c r="AQ2"/>
  <c r="AP2"/>
  <c r="AO2"/>
  <c r="AN2"/>
  <c r="AM2"/>
  <c r="AL2"/>
  <c r="AK2"/>
  <c r="AJ2"/>
  <c r="AI2"/>
  <c r="AH2"/>
  <c r="AG2"/>
  <c r="AC2"/>
  <c r="AB2"/>
  <c r="AA2"/>
  <c r="Z2"/>
  <c r="Y2"/>
  <c r="X2"/>
  <c r="W2"/>
  <c r="V2"/>
  <c r="U2"/>
  <c r="T2"/>
  <c r="S2"/>
  <c r="R2"/>
  <c r="N2"/>
  <c r="M2"/>
  <c r="L2"/>
  <c r="K2"/>
  <c r="J2"/>
  <c r="I2"/>
  <c r="H2"/>
  <c r="G2"/>
  <c r="F2"/>
  <c r="E2"/>
  <c r="D2"/>
  <c r="C2"/>
  <c r="AS1"/>
  <c r="AR1"/>
  <c r="AQ1"/>
  <c r="AP1"/>
  <c r="AO1"/>
  <c r="AN1"/>
  <c r="AM1"/>
  <c r="AL1"/>
  <c r="AK1"/>
  <c r="AJ1"/>
  <c r="AI1"/>
  <c r="AH1"/>
  <c r="AG1"/>
  <c r="AC1"/>
  <c r="AB1"/>
  <c r="AA1"/>
  <c r="Z1"/>
  <c r="Y1"/>
  <c r="X1"/>
  <c r="W1"/>
  <c r="V1"/>
  <c r="U1"/>
  <c r="T1"/>
  <c r="S1"/>
  <c r="R1"/>
  <c r="N1"/>
  <c r="M1"/>
  <c r="L1"/>
  <c r="K1"/>
  <c r="J1"/>
  <c r="I1"/>
  <c r="H1"/>
  <c r="G1"/>
  <c r="F1"/>
  <c r="E1"/>
  <c r="D1"/>
  <c r="C1"/>
  <c r="AS11" i="78"/>
  <c r="AR11"/>
  <c r="AQ11"/>
  <c r="AP11"/>
  <c r="AO11"/>
  <c r="AN11"/>
  <c r="AM11"/>
  <c r="AL11"/>
  <c r="AK11"/>
  <c r="AJ11"/>
  <c r="AI11"/>
  <c r="AH11"/>
  <c r="AG11"/>
  <c r="AC11"/>
  <c r="AB11"/>
  <c r="AA11"/>
  <c r="Z11"/>
  <c r="Y11"/>
  <c r="X11"/>
  <c r="W11"/>
  <c r="V11"/>
  <c r="U11"/>
  <c r="T11"/>
  <c r="S11"/>
  <c r="R11"/>
  <c r="N11"/>
  <c r="M11"/>
  <c r="L11"/>
  <c r="K11"/>
  <c r="J11"/>
  <c r="I11"/>
  <c r="H11"/>
  <c r="G11"/>
  <c r="F11"/>
  <c r="E11"/>
  <c r="D11"/>
  <c r="C11"/>
  <c r="AS10"/>
  <c r="AR10"/>
  <c r="AQ10"/>
  <c r="AP10"/>
  <c r="AO10"/>
  <c r="AN10"/>
  <c r="AM10"/>
  <c r="AL10"/>
  <c r="AK10"/>
  <c r="AJ10"/>
  <c r="AI10"/>
  <c r="AH10"/>
  <c r="AG10"/>
  <c r="AC10"/>
  <c r="AB10"/>
  <c r="AA10"/>
  <c r="Z10"/>
  <c r="Y10"/>
  <c r="X10"/>
  <c r="W10"/>
  <c r="V10"/>
  <c r="U10"/>
  <c r="T10"/>
  <c r="S10"/>
  <c r="R10"/>
  <c r="N10"/>
  <c r="M10"/>
  <c r="L10"/>
  <c r="K10"/>
  <c r="J10"/>
  <c r="I10"/>
  <c r="H10"/>
  <c r="G10"/>
  <c r="F10"/>
  <c r="E10"/>
  <c r="D10"/>
  <c r="C10"/>
  <c r="AS9"/>
  <c r="AR9"/>
  <c r="AQ9"/>
  <c r="AP9"/>
  <c r="AO9"/>
  <c r="AN9"/>
  <c r="AM9"/>
  <c r="AL9"/>
  <c r="AK9"/>
  <c r="AJ9"/>
  <c r="AI9"/>
  <c r="AH9"/>
  <c r="AG9"/>
  <c r="AC9"/>
  <c r="AB9"/>
  <c r="AA9"/>
  <c r="Z9"/>
  <c r="Y9"/>
  <c r="X9"/>
  <c r="W9"/>
  <c r="V9"/>
  <c r="U9"/>
  <c r="T9"/>
  <c r="S9"/>
  <c r="R9"/>
  <c r="N9"/>
  <c r="M9"/>
  <c r="L9"/>
  <c r="K9"/>
  <c r="J9"/>
  <c r="I9"/>
  <c r="H9"/>
  <c r="G9"/>
  <c r="F9"/>
  <c r="E9"/>
  <c r="D9"/>
  <c r="C9"/>
  <c r="AS8"/>
  <c r="AR8"/>
  <c r="AQ8"/>
  <c r="AP8"/>
  <c r="AO8"/>
  <c r="AN8"/>
  <c r="AM8"/>
  <c r="AL8"/>
  <c r="AK8"/>
  <c r="AJ8"/>
  <c r="AI8"/>
  <c r="AH8"/>
  <c r="AG8"/>
  <c r="AC8"/>
  <c r="AB8"/>
  <c r="AA8"/>
  <c r="Z8"/>
  <c r="Y8"/>
  <c r="X8"/>
  <c r="W8"/>
  <c r="V8"/>
  <c r="U8"/>
  <c r="T8"/>
  <c r="S8"/>
  <c r="R8"/>
  <c r="N8"/>
  <c r="M8"/>
  <c r="L8"/>
  <c r="K8"/>
  <c r="J8"/>
  <c r="I8"/>
  <c r="H8"/>
  <c r="G8"/>
  <c r="F8"/>
  <c r="E8"/>
  <c r="D8"/>
  <c r="C8"/>
  <c r="AS7"/>
  <c r="AR7"/>
  <c r="AQ7"/>
  <c r="AP7"/>
  <c r="AO7"/>
  <c r="AN7"/>
  <c r="AM7"/>
  <c r="AL7"/>
  <c r="AK7"/>
  <c r="AJ7"/>
  <c r="AI7"/>
  <c r="AH7"/>
  <c r="AG7"/>
  <c r="AC7"/>
  <c r="AB7"/>
  <c r="AA7"/>
  <c r="Z7"/>
  <c r="Y7"/>
  <c r="X7"/>
  <c r="W7"/>
  <c r="V7"/>
  <c r="U7"/>
  <c r="T7"/>
  <c r="S7"/>
  <c r="R7"/>
  <c r="N7"/>
  <c r="M7"/>
  <c r="L7"/>
  <c r="K7"/>
  <c r="J7"/>
  <c r="I7"/>
  <c r="H7"/>
  <c r="G7"/>
  <c r="F7"/>
  <c r="E7"/>
  <c r="D7"/>
  <c r="C7"/>
  <c r="AS5"/>
  <c r="AR5"/>
  <c r="AQ5"/>
  <c r="AP5"/>
  <c r="AO5"/>
  <c r="AN5"/>
  <c r="AM5"/>
  <c r="AL5"/>
  <c r="AK5"/>
  <c r="AJ5"/>
  <c r="AI5"/>
  <c r="AH5"/>
  <c r="AG5"/>
  <c r="AC5"/>
  <c r="AB5"/>
  <c r="AA5"/>
  <c r="Z5"/>
  <c r="Y5"/>
  <c r="X5"/>
  <c r="W5"/>
  <c r="V5"/>
  <c r="U5"/>
  <c r="T5"/>
  <c r="S5"/>
  <c r="R5"/>
  <c r="N5"/>
  <c r="M5"/>
  <c r="L5"/>
  <c r="K5"/>
  <c r="J5"/>
  <c r="I5"/>
  <c r="H5"/>
  <c r="G5"/>
  <c r="F5"/>
  <c r="E5"/>
  <c r="D5"/>
  <c r="C5"/>
  <c r="AS4"/>
  <c r="AR4"/>
  <c r="AQ4"/>
  <c r="AP4"/>
  <c r="AO4"/>
  <c r="AN4"/>
  <c r="AM4"/>
  <c r="AL4"/>
  <c r="AK4"/>
  <c r="AJ4"/>
  <c r="AI4"/>
  <c r="AH4"/>
  <c r="AG4"/>
  <c r="AC4"/>
  <c r="AB4"/>
  <c r="AA4"/>
  <c r="Z4"/>
  <c r="Y4"/>
  <c r="X4"/>
  <c r="W4"/>
  <c r="V4"/>
  <c r="U4"/>
  <c r="T4"/>
  <c r="S4"/>
  <c r="R4"/>
  <c r="N4"/>
  <c r="M4"/>
  <c r="L4"/>
  <c r="K4"/>
  <c r="J4"/>
  <c r="I4"/>
  <c r="H4"/>
  <c r="G4"/>
  <c r="F4"/>
  <c r="E4"/>
  <c r="D4"/>
  <c r="C4"/>
  <c r="AS3"/>
  <c r="AR3"/>
  <c r="AQ3"/>
  <c r="AP3"/>
  <c r="AO3"/>
  <c r="AN3"/>
  <c r="AM3"/>
  <c r="AL3"/>
  <c r="AK3"/>
  <c r="AJ3"/>
  <c r="AI3"/>
  <c r="AH3"/>
  <c r="AG3"/>
  <c r="AC3"/>
  <c r="AB3"/>
  <c r="AA3"/>
  <c r="Z3"/>
  <c r="Y3"/>
  <c r="X3"/>
  <c r="W3"/>
  <c r="V3"/>
  <c r="U3"/>
  <c r="T3"/>
  <c r="S3"/>
  <c r="R3"/>
  <c r="N3"/>
  <c r="M3"/>
  <c r="L3"/>
  <c r="K3"/>
  <c r="J3"/>
  <c r="I3"/>
  <c r="H3"/>
  <c r="G3"/>
  <c r="F3"/>
  <c r="E3"/>
  <c r="D3"/>
  <c r="C3"/>
  <c r="AS2"/>
  <c r="AR2"/>
  <c r="AQ2"/>
  <c r="AP2"/>
  <c r="AO2"/>
  <c r="AN2"/>
  <c r="AM2"/>
  <c r="AL2"/>
  <c r="AK2"/>
  <c r="AJ2"/>
  <c r="AI2"/>
  <c r="AH2"/>
  <c r="AG2"/>
  <c r="AC2"/>
  <c r="AB2"/>
  <c r="AA2"/>
  <c r="Z2"/>
  <c r="Y2"/>
  <c r="X2"/>
  <c r="W2"/>
  <c r="V2"/>
  <c r="U2"/>
  <c r="T2"/>
  <c r="S2"/>
  <c r="R2"/>
  <c r="N2"/>
  <c r="M2"/>
  <c r="L2"/>
  <c r="K2"/>
  <c r="J2"/>
  <c r="I2"/>
  <c r="H2"/>
  <c r="G2"/>
  <c r="F2"/>
  <c r="E2"/>
  <c r="D2"/>
  <c r="C2"/>
  <c r="AS1"/>
  <c r="AR1"/>
  <c r="AQ1"/>
  <c r="AP1"/>
  <c r="AO1"/>
  <c r="AN1"/>
  <c r="AM1"/>
  <c r="AL1"/>
  <c r="AK1"/>
  <c r="AJ1"/>
  <c r="AI1"/>
  <c r="AH1"/>
  <c r="AG1"/>
  <c r="AC1"/>
  <c r="AB1"/>
  <c r="AA1"/>
  <c r="Z1"/>
  <c r="Y1"/>
  <c r="X1"/>
  <c r="W1"/>
  <c r="V1"/>
  <c r="U1"/>
  <c r="T1"/>
  <c r="S1"/>
  <c r="R1"/>
  <c r="N1"/>
  <c r="M1"/>
  <c r="L1"/>
  <c r="K1"/>
  <c r="J1"/>
  <c r="I1"/>
  <c r="H1"/>
  <c r="G1"/>
  <c r="F1"/>
  <c r="E1"/>
  <c r="D1"/>
  <c r="C1"/>
  <c r="AS11" i="75"/>
  <c r="AR11"/>
  <c r="AQ11"/>
  <c r="AP11"/>
  <c r="AO11"/>
  <c r="AN11"/>
  <c r="AM11"/>
  <c r="AL11"/>
  <c r="AK11"/>
  <c r="AJ11"/>
  <c r="AI11"/>
  <c r="AH11"/>
  <c r="AG11"/>
  <c r="AC11"/>
  <c r="AB11"/>
  <c r="AA11"/>
  <c r="Z11"/>
  <c r="Y11"/>
  <c r="X11"/>
  <c r="W11"/>
  <c r="V11"/>
  <c r="U11"/>
  <c r="T11"/>
  <c r="S11"/>
  <c r="R11"/>
  <c r="N11"/>
  <c r="M11"/>
  <c r="L11"/>
  <c r="K11"/>
  <c r="J11"/>
  <c r="I11"/>
  <c r="H11"/>
  <c r="G11"/>
  <c r="F11"/>
  <c r="E11"/>
  <c r="D11"/>
  <c r="C11"/>
  <c r="AS10"/>
  <c r="AR10"/>
  <c r="AQ10"/>
  <c r="AP10"/>
  <c r="AO10"/>
  <c r="AN10"/>
  <c r="AM10"/>
  <c r="AL10"/>
  <c r="AK10"/>
  <c r="AJ10"/>
  <c r="AI10"/>
  <c r="AH10"/>
  <c r="AG10"/>
  <c r="AC10"/>
  <c r="AB10"/>
  <c r="AA10"/>
  <c r="Z10"/>
  <c r="Y10"/>
  <c r="X10"/>
  <c r="W10"/>
  <c r="V10"/>
  <c r="U10"/>
  <c r="T10"/>
  <c r="S10"/>
  <c r="R10"/>
  <c r="N10"/>
  <c r="M10"/>
  <c r="L10"/>
  <c r="K10"/>
  <c r="J10"/>
  <c r="I10"/>
  <c r="H10"/>
  <c r="G10"/>
  <c r="F10"/>
  <c r="E10"/>
  <c r="D10"/>
  <c r="C10"/>
  <c r="AS9"/>
  <c r="AR9"/>
  <c r="AQ9"/>
  <c r="AP9"/>
  <c r="AO9"/>
  <c r="AN9"/>
  <c r="AM9"/>
  <c r="AL9"/>
  <c r="AK9"/>
  <c r="AJ9"/>
  <c r="AI9"/>
  <c r="AH9"/>
  <c r="AG9"/>
  <c r="AC9"/>
  <c r="AB9"/>
  <c r="AA9"/>
  <c r="Z9"/>
  <c r="Y9"/>
  <c r="X9"/>
  <c r="W9"/>
  <c r="V9"/>
  <c r="U9"/>
  <c r="T9"/>
  <c r="S9"/>
  <c r="R9"/>
  <c r="N9"/>
  <c r="M9"/>
  <c r="L9"/>
  <c r="K9"/>
  <c r="J9"/>
  <c r="I9"/>
  <c r="H9"/>
  <c r="G9"/>
  <c r="F9"/>
  <c r="E9"/>
  <c r="D9"/>
  <c r="C9"/>
  <c r="AS8"/>
  <c r="AR8"/>
  <c r="AQ8"/>
  <c r="AP8"/>
  <c r="AO8"/>
  <c r="AN8"/>
  <c r="AM8"/>
  <c r="AL8"/>
  <c r="AK8"/>
  <c r="AJ8"/>
  <c r="AI8"/>
  <c r="AH8"/>
  <c r="AG8"/>
  <c r="AC8"/>
  <c r="AB8"/>
  <c r="AA8"/>
  <c r="Z8"/>
  <c r="Y8"/>
  <c r="X8"/>
  <c r="W8"/>
  <c r="V8"/>
  <c r="U8"/>
  <c r="T8"/>
  <c r="S8"/>
  <c r="R8"/>
  <c r="N8"/>
  <c r="M8"/>
  <c r="L8"/>
  <c r="K8"/>
  <c r="J8"/>
  <c r="I8"/>
  <c r="H8"/>
  <c r="G8"/>
  <c r="F8"/>
  <c r="E8"/>
  <c r="D8"/>
  <c r="C8"/>
  <c r="AS7"/>
  <c r="AR7"/>
  <c r="AQ7"/>
  <c r="AP7"/>
  <c r="AO7"/>
  <c r="AN7"/>
  <c r="AM7"/>
  <c r="AL7"/>
  <c r="AK7"/>
  <c r="AJ7"/>
  <c r="AI7"/>
  <c r="AH7"/>
  <c r="AG7"/>
  <c r="AC7"/>
  <c r="AB7"/>
  <c r="AA7"/>
  <c r="Z7"/>
  <c r="Y7"/>
  <c r="X7"/>
  <c r="W7"/>
  <c r="V7"/>
  <c r="U7"/>
  <c r="T7"/>
  <c r="S7"/>
  <c r="R7"/>
  <c r="N7"/>
  <c r="M7"/>
  <c r="L7"/>
  <c r="K7"/>
  <c r="J7"/>
  <c r="I7"/>
  <c r="H7"/>
  <c r="G7"/>
  <c r="F7"/>
  <c r="E7"/>
  <c r="D7"/>
  <c r="C7"/>
  <c r="AS5"/>
  <c r="AR5"/>
  <c r="AQ5"/>
  <c r="AP5"/>
  <c r="AO5"/>
  <c r="AN5"/>
  <c r="AM5"/>
  <c r="AL5"/>
  <c r="AK5"/>
  <c r="AJ5"/>
  <c r="AI5"/>
  <c r="AH5"/>
  <c r="AG5"/>
  <c r="AC5"/>
  <c r="AB5"/>
  <c r="AA5"/>
  <c r="Z5"/>
  <c r="Y5"/>
  <c r="X5"/>
  <c r="W5"/>
  <c r="V5"/>
  <c r="U5"/>
  <c r="T5"/>
  <c r="S5"/>
  <c r="R5"/>
  <c r="N5"/>
  <c r="M5"/>
  <c r="L5"/>
  <c r="K5"/>
  <c r="J5"/>
  <c r="I5"/>
  <c r="H5"/>
  <c r="G5"/>
  <c r="F5"/>
  <c r="E5"/>
  <c r="D5"/>
  <c r="C5"/>
  <c r="AS4"/>
  <c r="AR4"/>
  <c r="AQ4"/>
  <c r="AP4"/>
  <c r="AO4"/>
  <c r="AN4"/>
  <c r="AM4"/>
  <c r="AL4"/>
  <c r="AK4"/>
  <c r="AJ4"/>
  <c r="AI4"/>
  <c r="AH4"/>
  <c r="AG4"/>
  <c r="AC4"/>
  <c r="AB4"/>
  <c r="AA4"/>
  <c r="Z4"/>
  <c r="Y4"/>
  <c r="X4"/>
  <c r="W4"/>
  <c r="V4"/>
  <c r="U4"/>
  <c r="T4"/>
  <c r="S4"/>
  <c r="R4"/>
  <c r="N4"/>
  <c r="M4"/>
  <c r="L4"/>
  <c r="K4"/>
  <c r="J4"/>
  <c r="I4"/>
  <c r="H4"/>
  <c r="G4"/>
  <c r="F4"/>
  <c r="E4"/>
  <c r="D4"/>
  <c r="C4"/>
  <c r="AS3"/>
  <c r="AR3"/>
  <c r="AQ3"/>
  <c r="AP3"/>
  <c r="AO3"/>
  <c r="AN3"/>
  <c r="AM3"/>
  <c r="AL3"/>
  <c r="AK3"/>
  <c r="AJ3"/>
  <c r="AI3"/>
  <c r="AH3"/>
  <c r="AG3"/>
  <c r="AC3"/>
  <c r="AB3"/>
  <c r="AA3"/>
  <c r="Z3"/>
  <c r="Y3"/>
  <c r="X3"/>
  <c r="W3"/>
  <c r="V3"/>
  <c r="U3"/>
  <c r="T3"/>
  <c r="S3"/>
  <c r="R3"/>
  <c r="N3"/>
  <c r="M3"/>
  <c r="L3"/>
  <c r="K3"/>
  <c r="J3"/>
  <c r="I3"/>
  <c r="H3"/>
  <c r="G3"/>
  <c r="F3"/>
  <c r="E3"/>
  <c r="D3"/>
  <c r="C3"/>
  <c r="AS2"/>
  <c r="AR2"/>
  <c r="AQ2"/>
  <c r="AP2"/>
  <c r="AO2"/>
  <c r="AN2"/>
  <c r="AM2"/>
  <c r="AL2"/>
  <c r="AK2"/>
  <c r="AJ2"/>
  <c r="AI2"/>
  <c r="AH2"/>
  <c r="AG2"/>
  <c r="AC2"/>
  <c r="AB2"/>
  <c r="AA2"/>
  <c r="Z2"/>
  <c r="Y2"/>
  <c r="X2"/>
  <c r="W2"/>
  <c r="V2"/>
  <c r="U2"/>
  <c r="T2"/>
  <c r="S2"/>
  <c r="R2"/>
  <c r="N2"/>
  <c r="M2"/>
  <c r="L2"/>
  <c r="K2"/>
  <c r="J2"/>
  <c r="I2"/>
  <c r="H2"/>
  <c r="G2"/>
  <c r="F2"/>
  <c r="E2"/>
  <c r="D2"/>
  <c r="C2"/>
  <c r="AS1"/>
  <c r="AR1"/>
  <c r="AQ1"/>
  <c r="AP1"/>
  <c r="AO1"/>
  <c r="AN1"/>
  <c r="AM1"/>
  <c r="AL1"/>
  <c r="AK1"/>
  <c r="AJ1"/>
  <c r="AI1"/>
  <c r="AH1"/>
  <c r="AG1"/>
  <c r="AC1"/>
  <c r="AB1"/>
  <c r="AA1"/>
  <c r="Z1"/>
  <c r="Y1"/>
  <c r="X1"/>
  <c r="W1"/>
  <c r="V1"/>
  <c r="U1"/>
  <c r="T1"/>
  <c r="S1"/>
  <c r="R1"/>
  <c r="N1"/>
  <c r="M1"/>
  <c r="L1"/>
  <c r="K1"/>
  <c r="J1"/>
  <c r="I1"/>
  <c r="H1"/>
  <c r="G1"/>
  <c r="F1"/>
  <c r="E1"/>
  <c r="D1"/>
  <c r="C1"/>
  <c r="AS11" i="79"/>
  <c r="AR11"/>
  <c r="AQ11"/>
  <c r="AP11"/>
  <c r="AO11"/>
  <c r="AN11"/>
  <c r="AM11"/>
  <c r="AL11"/>
  <c r="AK11"/>
  <c r="AJ11"/>
  <c r="AI11"/>
  <c r="AH11"/>
  <c r="AG11"/>
  <c r="AC11"/>
  <c r="AB11"/>
  <c r="AA11"/>
  <c r="Z11"/>
  <c r="Y11"/>
  <c r="X11"/>
  <c r="W11"/>
  <c r="V11"/>
  <c r="U11"/>
  <c r="T11"/>
  <c r="S11"/>
  <c r="R11"/>
  <c r="N11"/>
  <c r="M11"/>
  <c r="L11"/>
  <c r="K11"/>
  <c r="J11"/>
  <c r="I11"/>
  <c r="H11"/>
  <c r="G11"/>
  <c r="F11"/>
  <c r="E11"/>
  <c r="D11"/>
  <c r="C11"/>
  <c r="AS10"/>
  <c r="AR10"/>
  <c r="AQ10"/>
  <c r="AP10"/>
  <c r="AO10"/>
  <c r="AN10"/>
  <c r="AM10"/>
  <c r="AL10"/>
  <c r="AK10"/>
  <c r="AJ10"/>
  <c r="AI10"/>
  <c r="AH10"/>
  <c r="AG10"/>
  <c r="AC10"/>
  <c r="AB10"/>
  <c r="AA10"/>
  <c r="Z10"/>
  <c r="Y10"/>
  <c r="X10"/>
  <c r="W10"/>
  <c r="V10"/>
  <c r="U10"/>
  <c r="T10"/>
  <c r="S10"/>
  <c r="R10"/>
  <c r="N10"/>
  <c r="M10"/>
  <c r="L10"/>
  <c r="K10"/>
  <c r="J10"/>
  <c r="I10"/>
  <c r="H10"/>
  <c r="G10"/>
  <c r="F10"/>
  <c r="E10"/>
  <c r="D10"/>
  <c r="C10"/>
  <c r="AS9"/>
  <c r="AR9"/>
  <c r="AQ9"/>
  <c r="AP9"/>
  <c r="AO9"/>
  <c r="AN9"/>
  <c r="AM9"/>
  <c r="AL9"/>
  <c r="AK9"/>
  <c r="AJ9"/>
  <c r="AI9"/>
  <c r="AH9"/>
  <c r="AG9"/>
  <c r="AC9"/>
  <c r="AB9"/>
  <c r="AA9"/>
  <c r="Z9"/>
  <c r="Y9"/>
  <c r="X9"/>
  <c r="W9"/>
  <c r="V9"/>
  <c r="U9"/>
  <c r="T9"/>
  <c r="S9"/>
  <c r="R9"/>
  <c r="N9"/>
  <c r="M9"/>
  <c r="L9"/>
  <c r="K9"/>
  <c r="J9"/>
  <c r="I9"/>
  <c r="H9"/>
  <c r="G9"/>
  <c r="F9"/>
  <c r="E9"/>
  <c r="D9"/>
  <c r="C9"/>
  <c r="AS8"/>
  <c r="AR8"/>
  <c r="AQ8"/>
  <c r="AP8"/>
  <c r="AO8"/>
  <c r="AN8"/>
  <c r="AM8"/>
  <c r="AL8"/>
  <c r="AK8"/>
  <c r="AJ8"/>
  <c r="AI8"/>
  <c r="AH8"/>
  <c r="AG8"/>
  <c r="AC8"/>
  <c r="AB8"/>
  <c r="AA8"/>
  <c r="Z8"/>
  <c r="Y8"/>
  <c r="X8"/>
  <c r="W8"/>
  <c r="V8"/>
  <c r="U8"/>
  <c r="T8"/>
  <c r="S8"/>
  <c r="R8"/>
  <c r="N8"/>
  <c r="M8"/>
  <c r="L8"/>
  <c r="K8"/>
  <c r="J8"/>
  <c r="I8"/>
  <c r="H8"/>
  <c r="G8"/>
  <c r="F8"/>
  <c r="E8"/>
  <c r="D8"/>
  <c r="C8"/>
  <c r="AS7"/>
  <c r="AR7"/>
  <c r="AQ7"/>
  <c r="AP7"/>
  <c r="AO7"/>
  <c r="AN7"/>
  <c r="AM7"/>
  <c r="AL7"/>
  <c r="AK7"/>
  <c r="AJ7"/>
  <c r="AI7"/>
  <c r="AH7"/>
  <c r="AG7"/>
  <c r="AC7"/>
  <c r="AB7"/>
  <c r="AA7"/>
  <c r="Z7"/>
  <c r="Y7"/>
  <c r="X7"/>
  <c r="W7"/>
  <c r="V7"/>
  <c r="U7"/>
  <c r="T7"/>
  <c r="S7"/>
  <c r="R7"/>
  <c r="N7"/>
  <c r="M7"/>
  <c r="L7"/>
  <c r="K7"/>
  <c r="J7"/>
  <c r="I7"/>
  <c r="H7"/>
  <c r="G7"/>
  <c r="F7"/>
  <c r="E7"/>
  <c r="D7"/>
  <c r="C7"/>
  <c r="AS5"/>
  <c r="AR5"/>
  <c r="AQ5"/>
  <c r="AP5"/>
  <c r="AO5"/>
  <c r="AN5"/>
  <c r="AM5"/>
  <c r="AL5"/>
  <c r="AK5"/>
  <c r="AJ5"/>
  <c r="AI5"/>
  <c r="AH5"/>
  <c r="AG5"/>
  <c r="AC5"/>
  <c r="AB5"/>
  <c r="AA5"/>
  <c r="Z5"/>
  <c r="Y5"/>
  <c r="X5"/>
  <c r="W5"/>
  <c r="V5"/>
  <c r="U5"/>
  <c r="T5"/>
  <c r="S5"/>
  <c r="R5"/>
  <c r="N5"/>
  <c r="M5"/>
  <c r="L5"/>
  <c r="K5"/>
  <c r="J5"/>
  <c r="I5"/>
  <c r="H5"/>
  <c r="G5"/>
  <c r="F5"/>
  <c r="E5"/>
  <c r="D5"/>
  <c r="C5"/>
  <c r="AS4"/>
  <c r="AR4"/>
  <c r="AQ4"/>
  <c r="AP4"/>
  <c r="AO4"/>
  <c r="AN4"/>
  <c r="AM4"/>
  <c r="AL4"/>
  <c r="AK4"/>
  <c r="AJ4"/>
  <c r="AI4"/>
  <c r="AH4"/>
  <c r="AG4"/>
  <c r="AC4"/>
  <c r="AB4"/>
  <c r="AA4"/>
  <c r="Z4"/>
  <c r="Y4"/>
  <c r="X4"/>
  <c r="W4"/>
  <c r="V4"/>
  <c r="U4"/>
  <c r="T4"/>
  <c r="S4"/>
  <c r="R4"/>
  <c r="N4"/>
  <c r="M4"/>
  <c r="L4"/>
  <c r="K4"/>
  <c r="J4"/>
  <c r="I4"/>
  <c r="H4"/>
  <c r="G4"/>
  <c r="F4"/>
  <c r="E4"/>
  <c r="D4"/>
  <c r="C4"/>
  <c r="AS3"/>
  <c r="AR3"/>
  <c r="AQ3"/>
  <c r="AP3"/>
  <c r="AO3"/>
  <c r="AN3"/>
  <c r="AM3"/>
  <c r="AL3"/>
  <c r="AK3"/>
  <c r="AJ3"/>
  <c r="AI3"/>
  <c r="AH3"/>
  <c r="AG3"/>
  <c r="AC3"/>
  <c r="AB3"/>
  <c r="AA3"/>
  <c r="Z3"/>
  <c r="Y3"/>
  <c r="X3"/>
  <c r="W3"/>
  <c r="V3"/>
  <c r="U3"/>
  <c r="T3"/>
  <c r="S3"/>
  <c r="R3"/>
  <c r="N3"/>
  <c r="M3"/>
  <c r="L3"/>
  <c r="K3"/>
  <c r="J3"/>
  <c r="I3"/>
  <c r="H3"/>
  <c r="G3"/>
  <c r="F3"/>
  <c r="E3"/>
  <c r="D3"/>
  <c r="C3"/>
  <c r="AS2"/>
  <c r="AR2"/>
  <c r="AQ2"/>
  <c r="AP2"/>
  <c r="AO2"/>
  <c r="AN2"/>
  <c r="AM2"/>
  <c r="AL2"/>
  <c r="AK2"/>
  <c r="AJ2"/>
  <c r="AI2"/>
  <c r="AH2"/>
  <c r="AG2"/>
  <c r="AC2"/>
  <c r="AB2"/>
  <c r="AA2"/>
  <c r="Z2"/>
  <c r="Y2"/>
  <c r="X2"/>
  <c r="W2"/>
  <c r="V2"/>
  <c r="U2"/>
  <c r="T2"/>
  <c r="S2"/>
  <c r="R2"/>
  <c r="N2"/>
  <c r="M2"/>
  <c r="L2"/>
  <c r="K2"/>
  <c r="J2"/>
  <c r="I2"/>
  <c r="H2"/>
  <c r="G2"/>
  <c r="F2"/>
  <c r="E2"/>
  <c r="D2"/>
  <c r="C2"/>
  <c r="AS1"/>
  <c r="AR1"/>
  <c r="AQ1"/>
  <c r="AP1"/>
  <c r="AO1"/>
  <c r="AN1"/>
  <c r="AM1"/>
  <c r="AL1"/>
  <c r="AK1"/>
  <c r="AJ1"/>
  <c r="AI1"/>
  <c r="AH1"/>
  <c r="AG1"/>
  <c r="AC1"/>
  <c r="AB1"/>
  <c r="AA1"/>
  <c r="Z1"/>
  <c r="Y1"/>
  <c r="X1"/>
  <c r="W1"/>
  <c r="V1"/>
  <c r="U1"/>
  <c r="T1"/>
  <c r="S1"/>
  <c r="R1"/>
  <c r="N1"/>
  <c r="M1"/>
  <c r="L1"/>
  <c r="K1"/>
  <c r="J1"/>
  <c r="I1"/>
  <c r="H1"/>
  <c r="G1"/>
  <c r="F1"/>
  <c r="E1"/>
  <c r="D1"/>
  <c r="C1"/>
  <c r="AS11" i="80"/>
  <c r="AR11"/>
  <c r="AQ11"/>
  <c r="AP11"/>
  <c r="AO11"/>
  <c r="AN11"/>
  <c r="AM11"/>
  <c r="AL11"/>
  <c r="AK11"/>
  <c r="AJ11"/>
  <c r="AI11"/>
  <c r="AH11"/>
  <c r="AG11"/>
  <c r="AC11"/>
  <c r="AB11"/>
  <c r="AA11"/>
  <c r="Z11"/>
  <c r="Y11"/>
  <c r="X11"/>
  <c r="W11"/>
  <c r="V11"/>
  <c r="U11"/>
  <c r="T11"/>
  <c r="S11"/>
  <c r="R11"/>
  <c r="N11"/>
  <c r="M11"/>
  <c r="L11"/>
  <c r="K11"/>
  <c r="J11"/>
  <c r="I11"/>
  <c r="H11"/>
  <c r="G11"/>
  <c r="F11"/>
  <c r="E11"/>
  <c r="D11"/>
  <c r="C11"/>
  <c r="AS10"/>
  <c r="AR10"/>
  <c r="AQ10"/>
  <c r="AP10"/>
  <c r="AO10"/>
  <c r="AN10"/>
  <c r="AM10"/>
  <c r="AL10"/>
  <c r="AK10"/>
  <c r="AJ10"/>
  <c r="AI10"/>
  <c r="AH10"/>
  <c r="AG10"/>
  <c r="AC10"/>
  <c r="AB10"/>
  <c r="AA10"/>
  <c r="Z10"/>
  <c r="Y10"/>
  <c r="X10"/>
  <c r="W10"/>
  <c r="V10"/>
  <c r="U10"/>
  <c r="T10"/>
  <c r="S10"/>
  <c r="R10"/>
  <c r="N10"/>
  <c r="M10"/>
  <c r="L10"/>
  <c r="K10"/>
  <c r="J10"/>
  <c r="I10"/>
  <c r="H10"/>
  <c r="G10"/>
  <c r="F10"/>
  <c r="E10"/>
  <c r="D10"/>
  <c r="C10"/>
  <c r="AS9"/>
  <c r="AR9"/>
  <c r="AQ9"/>
  <c r="AP9"/>
  <c r="AO9"/>
  <c r="AN9"/>
  <c r="AM9"/>
  <c r="AL9"/>
  <c r="AK9"/>
  <c r="AJ9"/>
  <c r="AI9"/>
  <c r="AH9"/>
  <c r="AG9"/>
  <c r="AC9"/>
  <c r="AB9"/>
  <c r="AA9"/>
  <c r="Z9"/>
  <c r="Y9"/>
  <c r="X9"/>
  <c r="W9"/>
  <c r="V9"/>
  <c r="U9"/>
  <c r="T9"/>
  <c r="S9"/>
  <c r="R9"/>
  <c r="N9"/>
  <c r="M9"/>
  <c r="L9"/>
  <c r="K9"/>
  <c r="J9"/>
  <c r="I9"/>
  <c r="H9"/>
  <c r="G9"/>
  <c r="F9"/>
  <c r="E9"/>
  <c r="D9"/>
  <c r="C9"/>
  <c r="AS8"/>
  <c r="AR8"/>
  <c r="AQ8"/>
  <c r="AP8"/>
  <c r="AO8"/>
  <c r="AN8"/>
  <c r="AM8"/>
  <c r="AL8"/>
  <c r="AK8"/>
  <c r="AJ8"/>
  <c r="AI8"/>
  <c r="AH8"/>
  <c r="AG8"/>
  <c r="AC8"/>
  <c r="AB8"/>
  <c r="AA8"/>
  <c r="Z8"/>
  <c r="Y8"/>
  <c r="X8"/>
  <c r="W8"/>
  <c r="V8"/>
  <c r="U8"/>
  <c r="T8"/>
  <c r="S8"/>
  <c r="R8"/>
  <c r="N8"/>
  <c r="M8"/>
  <c r="L8"/>
  <c r="K8"/>
  <c r="J8"/>
  <c r="I8"/>
  <c r="H8"/>
  <c r="G8"/>
  <c r="F8"/>
  <c r="E8"/>
  <c r="D8"/>
  <c r="C8"/>
  <c r="AS7"/>
  <c r="AR7"/>
  <c r="AQ7"/>
  <c r="AP7"/>
  <c r="AO7"/>
  <c r="AN7"/>
  <c r="AM7"/>
  <c r="AL7"/>
  <c r="AK7"/>
  <c r="AJ7"/>
  <c r="AI7"/>
  <c r="AH7"/>
  <c r="AG7"/>
  <c r="AC7"/>
  <c r="AB7"/>
  <c r="AA7"/>
  <c r="Z7"/>
  <c r="Y7"/>
  <c r="X7"/>
  <c r="W7"/>
  <c r="V7"/>
  <c r="U7"/>
  <c r="T7"/>
  <c r="S7"/>
  <c r="R7"/>
  <c r="N7"/>
  <c r="M7"/>
  <c r="L7"/>
  <c r="K7"/>
  <c r="J7"/>
  <c r="I7"/>
  <c r="H7"/>
  <c r="G7"/>
  <c r="F7"/>
  <c r="E7"/>
  <c r="D7"/>
  <c r="C7"/>
  <c r="AS5"/>
  <c r="AR5"/>
  <c r="AQ5"/>
  <c r="AP5"/>
  <c r="AO5"/>
  <c r="AN5"/>
  <c r="AM5"/>
  <c r="AL5"/>
  <c r="AK5"/>
  <c r="AJ5"/>
  <c r="AI5"/>
  <c r="AH5"/>
  <c r="AG5"/>
  <c r="AC5"/>
  <c r="AB5"/>
  <c r="AA5"/>
  <c r="Z5"/>
  <c r="Y5"/>
  <c r="X5"/>
  <c r="W5"/>
  <c r="V5"/>
  <c r="U5"/>
  <c r="T5"/>
  <c r="S5"/>
  <c r="R5"/>
  <c r="N5"/>
  <c r="M5"/>
  <c r="L5"/>
  <c r="K5"/>
  <c r="J5"/>
  <c r="I5"/>
  <c r="H5"/>
  <c r="G5"/>
  <c r="F5"/>
  <c r="E5"/>
  <c r="D5"/>
  <c r="C5"/>
  <c r="AS4"/>
  <c r="AR4"/>
  <c r="AQ4"/>
  <c r="AP4"/>
  <c r="AO4"/>
  <c r="AN4"/>
  <c r="AM4"/>
  <c r="AL4"/>
  <c r="AK4"/>
  <c r="AJ4"/>
  <c r="AI4"/>
  <c r="AH4"/>
  <c r="AG4"/>
  <c r="AC4"/>
  <c r="AB4"/>
  <c r="AA4"/>
  <c r="Z4"/>
  <c r="Y4"/>
  <c r="X4"/>
  <c r="W4"/>
  <c r="V4"/>
  <c r="U4"/>
  <c r="T4"/>
  <c r="S4"/>
  <c r="R4"/>
  <c r="N4"/>
  <c r="M4"/>
  <c r="L4"/>
  <c r="K4"/>
  <c r="J4"/>
  <c r="I4"/>
  <c r="H4"/>
  <c r="G4"/>
  <c r="F4"/>
  <c r="E4"/>
  <c r="D4"/>
  <c r="C4"/>
  <c r="AS3"/>
  <c r="AR3"/>
  <c r="AQ3"/>
  <c r="AP3"/>
  <c r="AO3"/>
  <c r="AN3"/>
  <c r="AM3"/>
  <c r="AL3"/>
  <c r="AK3"/>
  <c r="AJ3"/>
  <c r="AI3"/>
  <c r="AH3"/>
  <c r="AG3"/>
  <c r="AC3"/>
  <c r="AB3"/>
  <c r="AA3"/>
  <c r="Z3"/>
  <c r="Y3"/>
  <c r="X3"/>
  <c r="W3"/>
  <c r="V3"/>
  <c r="U3"/>
  <c r="T3"/>
  <c r="S3"/>
  <c r="R3"/>
  <c r="N3"/>
  <c r="M3"/>
  <c r="L3"/>
  <c r="K3"/>
  <c r="J3"/>
  <c r="I3"/>
  <c r="H3"/>
  <c r="G3"/>
  <c r="F3"/>
  <c r="E3"/>
  <c r="D3"/>
  <c r="C3"/>
  <c r="AS2"/>
  <c r="AR2"/>
  <c r="AQ2"/>
  <c r="AP2"/>
  <c r="AO2"/>
  <c r="AN2"/>
  <c r="AM2"/>
  <c r="AL2"/>
  <c r="AK2"/>
  <c r="AJ2"/>
  <c r="AI2"/>
  <c r="AH2"/>
  <c r="AG2"/>
  <c r="AC2"/>
  <c r="AB2"/>
  <c r="AA2"/>
  <c r="Z2"/>
  <c r="Y2"/>
  <c r="X2"/>
  <c r="W2"/>
  <c r="V2"/>
  <c r="U2"/>
  <c r="T2"/>
  <c r="S2"/>
  <c r="R2"/>
  <c r="N2"/>
  <c r="M2"/>
  <c r="L2"/>
  <c r="K2"/>
  <c r="J2"/>
  <c r="I2"/>
  <c r="H2"/>
  <c r="G2"/>
  <c r="F2"/>
  <c r="E2"/>
  <c r="D2"/>
  <c r="C2"/>
  <c r="AS1"/>
  <c r="AR1"/>
  <c r="AQ1"/>
  <c r="AP1"/>
  <c r="AO1"/>
  <c r="AN1"/>
  <c r="AM1"/>
  <c r="AL1"/>
  <c r="AK1"/>
  <c r="AJ1"/>
  <c r="AI1"/>
  <c r="AH1"/>
  <c r="AG1"/>
  <c r="AC1"/>
  <c r="AB1"/>
  <c r="AA1"/>
  <c r="Z1"/>
  <c r="Y1"/>
  <c r="X1"/>
  <c r="W1"/>
  <c r="V1"/>
  <c r="U1"/>
  <c r="T1"/>
  <c r="S1"/>
  <c r="R1"/>
  <c r="N1"/>
  <c r="M1"/>
  <c r="L1"/>
  <c r="K1"/>
  <c r="J1"/>
  <c r="I1"/>
  <c r="H1"/>
  <c r="G1"/>
  <c r="F1"/>
  <c r="E1"/>
  <c r="D1"/>
  <c r="C1"/>
  <c r="AS11" i="77"/>
  <c r="AR11"/>
  <c r="AQ11"/>
  <c r="AP11"/>
  <c r="AO11"/>
  <c r="AN11"/>
  <c r="AM11"/>
  <c r="AL11"/>
  <c r="AK11"/>
  <c r="AJ11"/>
  <c r="AI11"/>
  <c r="AH11"/>
  <c r="AG11"/>
  <c r="AC11"/>
  <c r="AB11"/>
  <c r="AA11"/>
  <c r="Z11"/>
  <c r="Y11"/>
  <c r="X11"/>
  <c r="W11"/>
  <c r="V11"/>
  <c r="U11"/>
  <c r="T11"/>
  <c r="S11"/>
  <c r="R11"/>
  <c r="N11"/>
  <c r="M11"/>
  <c r="L11"/>
  <c r="K11"/>
  <c r="J11"/>
  <c r="I11"/>
  <c r="H11"/>
  <c r="G11"/>
  <c r="F11"/>
  <c r="E11"/>
  <c r="D11"/>
  <c r="C11"/>
  <c r="AS10"/>
  <c r="AR10"/>
  <c r="AQ10"/>
  <c r="AP10"/>
  <c r="AO10"/>
  <c r="AN10"/>
  <c r="AM10"/>
  <c r="AL10"/>
  <c r="AK10"/>
  <c r="AJ10"/>
  <c r="AI10"/>
  <c r="AH10"/>
  <c r="AG10"/>
  <c r="AC10"/>
  <c r="AB10"/>
  <c r="AA10"/>
  <c r="Z10"/>
  <c r="Y10"/>
  <c r="X10"/>
  <c r="W10"/>
  <c r="V10"/>
  <c r="U10"/>
  <c r="T10"/>
  <c r="S10"/>
  <c r="R10"/>
  <c r="N10"/>
  <c r="M10"/>
  <c r="L10"/>
  <c r="K10"/>
  <c r="J10"/>
  <c r="I10"/>
  <c r="H10"/>
  <c r="G10"/>
  <c r="F10"/>
  <c r="E10"/>
  <c r="D10"/>
  <c r="C10"/>
  <c r="AS9"/>
  <c r="AR9"/>
  <c r="AQ9"/>
  <c r="AP9"/>
  <c r="AO9"/>
  <c r="AN9"/>
  <c r="AM9"/>
  <c r="AL9"/>
  <c r="AK9"/>
  <c r="AJ9"/>
  <c r="AI9"/>
  <c r="AH9"/>
  <c r="AG9"/>
  <c r="AC9"/>
  <c r="AB9"/>
  <c r="AA9"/>
  <c r="Z9"/>
  <c r="Y9"/>
  <c r="X9"/>
  <c r="W9"/>
  <c r="V9"/>
  <c r="U9"/>
  <c r="T9"/>
  <c r="S9"/>
  <c r="R9"/>
  <c r="N9"/>
  <c r="M9"/>
  <c r="L9"/>
  <c r="K9"/>
  <c r="J9"/>
  <c r="I9"/>
  <c r="H9"/>
  <c r="G9"/>
  <c r="F9"/>
  <c r="E9"/>
  <c r="D9"/>
  <c r="C9"/>
  <c r="AS8"/>
  <c r="AR8"/>
  <c r="AQ8"/>
  <c r="AP8"/>
  <c r="AO8"/>
  <c r="AN8"/>
  <c r="AM8"/>
  <c r="AL8"/>
  <c r="AK8"/>
  <c r="AJ8"/>
  <c r="AI8"/>
  <c r="AH8"/>
  <c r="AG8"/>
  <c r="AC8"/>
  <c r="AB8"/>
  <c r="AA8"/>
  <c r="Z8"/>
  <c r="Y8"/>
  <c r="X8"/>
  <c r="W8"/>
  <c r="V8"/>
  <c r="U8"/>
  <c r="T8"/>
  <c r="S8"/>
  <c r="R8"/>
  <c r="N8"/>
  <c r="M8"/>
  <c r="L8"/>
  <c r="K8"/>
  <c r="J8"/>
  <c r="I8"/>
  <c r="H8"/>
  <c r="G8"/>
  <c r="F8"/>
  <c r="E8"/>
  <c r="D8"/>
  <c r="C8"/>
  <c r="AS7"/>
  <c r="AR7"/>
  <c r="AQ7"/>
  <c r="AP7"/>
  <c r="AO7"/>
  <c r="AN7"/>
  <c r="AM7"/>
  <c r="AL7"/>
  <c r="AK7"/>
  <c r="AJ7"/>
  <c r="AI7"/>
  <c r="AH7"/>
  <c r="AG7"/>
  <c r="AC7"/>
  <c r="AB7"/>
  <c r="AA7"/>
  <c r="Z7"/>
  <c r="Y7"/>
  <c r="X7"/>
  <c r="W7"/>
  <c r="V7"/>
  <c r="U7"/>
  <c r="T7"/>
  <c r="S7"/>
  <c r="R7"/>
  <c r="N7"/>
  <c r="M7"/>
  <c r="L7"/>
  <c r="K7"/>
  <c r="J7"/>
  <c r="I7"/>
  <c r="H7"/>
  <c r="G7"/>
  <c r="F7"/>
  <c r="E7"/>
  <c r="D7"/>
  <c r="C7"/>
  <c r="AS5"/>
  <c r="AR5"/>
  <c r="AQ5"/>
  <c r="AP5"/>
  <c r="AO5"/>
  <c r="AN5"/>
  <c r="AM5"/>
  <c r="AL5"/>
  <c r="AK5"/>
  <c r="AJ5"/>
  <c r="AI5"/>
  <c r="AH5"/>
  <c r="AG5"/>
  <c r="AC5"/>
  <c r="AB5"/>
  <c r="AA5"/>
  <c r="Z5"/>
  <c r="Y5"/>
  <c r="X5"/>
  <c r="W5"/>
  <c r="V5"/>
  <c r="U5"/>
  <c r="T5"/>
  <c r="S5"/>
  <c r="R5"/>
  <c r="N5"/>
  <c r="M5"/>
  <c r="L5"/>
  <c r="K5"/>
  <c r="J5"/>
  <c r="I5"/>
  <c r="H5"/>
  <c r="G5"/>
  <c r="F5"/>
  <c r="E5"/>
  <c r="D5"/>
  <c r="C5"/>
  <c r="AS4"/>
  <c r="AR4"/>
  <c r="AQ4"/>
  <c r="AP4"/>
  <c r="AO4"/>
  <c r="AN4"/>
  <c r="AM4"/>
  <c r="AL4"/>
  <c r="AK4"/>
  <c r="AJ4"/>
  <c r="AI4"/>
  <c r="AH4"/>
  <c r="AG4"/>
  <c r="AC4"/>
  <c r="AB4"/>
  <c r="AA4"/>
  <c r="Z4"/>
  <c r="Y4"/>
  <c r="X4"/>
  <c r="W4"/>
  <c r="V4"/>
  <c r="U4"/>
  <c r="T4"/>
  <c r="S4"/>
  <c r="R4"/>
  <c r="N4"/>
  <c r="M4"/>
  <c r="L4"/>
  <c r="K4"/>
  <c r="J4"/>
  <c r="I4"/>
  <c r="H4"/>
  <c r="G4"/>
  <c r="F4"/>
  <c r="E4"/>
  <c r="D4"/>
  <c r="C4"/>
  <c r="AS3"/>
  <c r="AR3"/>
  <c r="AQ3"/>
  <c r="AP3"/>
  <c r="AO3"/>
  <c r="AN3"/>
  <c r="AM3"/>
  <c r="AL3"/>
  <c r="AK3"/>
  <c r="AJ3"/>
  <c r="AI3"/>
  <c r="AH3"/>
  <c r="AG3"/>
  <c r="AC3"/>
  <c r="AB3"/>
  <c r="AA3"/>
  <c r="Z3"/>
  <c r="Y3"/>
  <c r="X3"/>
  <c r="W3"/>
  <c r="V3"/>
  <c r="U3"/>
  <c r="T3"/>
  <c r="S3"/>
  <c r="R3"/>
  <c r="N3"/>
  <c r="M3"/>
  <c r="L3"/>
  <c r="K3"/>
  <c r="J3"/>
  <c r="I3"/>
  <c r="H3"/>
  <c r="G3"/>
  <c r="F3"/>
  <c r="E3"/>
  <c r="D3"/>
  <c r="C3"/>
  <c r="AS2"/>
  <c r="AR2"/>
  <c r="AQ2"/>
  <c r="AP2"/>
  <c r="AO2"/>
  <c r="AN2"/>
  <c r="AM2"/>
  <c r="AL2"/>
  <c r="AK2"/>
  <c r="AJ2"/>
  <c r="AI2"/>
  <c r="AH2"/>
  <c r="AG2"/>
  <c r="AC2"/>
  <c r="AB2"/>
  <c r="AA2"/>
  <c r="Z2"/>
  <c r="Y2"/>
  <c r="X2"/>
  <c r="W2"/>
  <c r="V2"/>
  <c r="U2"/>
  <c r="T2"/>
  <c r="S2"/>
  <c r="R2"/>
  <c r="N2"/>
  <c r="M2"/>
  <c r="L2"/>
  <c r="K2"/>
  <c r="J2"/>
  <c r="I2"/>
  <c r="H2"/>
  <c r="G2"/>
  <c r="F2"/>
  <c r="E2"/>
  <c r="D2"/>
  <c r="C2"/>
  <c r="AS1"/>
  <c r="AR1"/>
  <c r="AQ1"/>
  <c r="AP1"/>
  <c r="AO1"/>
  <c r="AN1"/>
  <c r="AM1"/>
  <c r="AL1"/>
  <c r="AK1"/>
  <c r="AJ1"/>
  <c r="AI1"/>
  <c r="AH1"/>
  <c r="AG1"/>
  <c r="AC1"/>
  <c r="AB1"/>
  <c r="AA1"/>
  <c r="Z1"/>
  <c r="Y1"/>
  <c r="X1"/>
  <c r="W1"/>
  <c r="V1"/>
  <c r="U1"/>
  <c r="T1"/>
  <c r="S1"/>
  <c r="R1"/>
  <c r="N1"/>
  <c r="M1"/>
  <c r="L1"/>
  <c r="K1"/>
  <c r="J1"/>
  <c r="I1"/>
  <c r="H1"/>
  <c r="G1"/>
  <c r="F1"/>
  <c r="E1"/>
  <c r="D1"/>
  <c r="C1"/>
  <c r="AS11" i="74"/>
  <c r="AR11"/>
  <c r="AQ11"/>
  <c r="AP11"/>
  <c r="AO11"/>
  <c r="AN11"/>
  <c r="AM11"/>
  <c r="AL11"/>
  <c r="AK11"/>
  <c r="AJ11"/>
  <c r="AI11"/>
  <c r="AH11"/>
  <c r="AG11"/>
  <c r="AC11"/>
  <c r="AB11"/>
  <c r="AA11"/>
  <c r="Z11"/>
  <c r="Y11"/>
  <c r="X11"/>
  <c r="W11"/>
  <c r="V11"/>
  <c r="U11"/>
  <c r="T11"/>
  <c r="S11"/>
  <c r="R11"/>
  <c r="N11"/>
  <c r="M11"/>
  <c r="L11"/>
  <c r="K11"/>
  <c r="J11"/>
  <c r="I11"/>
  <c r="H11"/>
  <c r="G11"/>
  <c r="F11"/>
  <c r="E11"/>
  <c r="D11"/>
  <c r="C11"/>
  <c r="AS10"/>
  <c r="AR10"/>
  <c r="AQ10"/>
  <c r="AP10"/>
  <c r="AO10"/>
  <c r="AN10"/>
  <c r="AM10"/>
  <c r="AL10"/>
  <c r="AK10"/>
  <c r="AJ10"/>
  <c r="AI10"/>
  <c r="AH10"/>
  <c r="AG10"/>
  <c r="AC10"/>
  <c r="AB10"/>
  <c r="AA10"/>
  <c r="Z10"/>
  <c r="Y10"/>
  <c r="X10"/>
  <c r="W10"/>
  <c r="V10"/>
  <c r="U10"/>
  <c r="T10"/>
  <c r="S10"/>
  <c r="R10"/>
  <c r="N10"/>
  <c r="M10"/>
  <c r="L10"/>
  <c r="K10"/>
  <c r="J10"/>
  <c r="I10"/>
  <c r="H10"/>
  <c r="G10"/>
  <c r="F10"/>
  <c r="E10"/>
  <c r="D10"/>
  <c r="C10"/>
  <c r="AS9"/>
  <c r="AR9"/>
  <c r="AQ9"/>
  <c r="AP9"/>
  <c r="AO9"/>
  <c r="AN9"/>
  <c r="AM9"/>
  <c r="AL9"/>
  <c r="AK9"/>
  <c r="AJ9"/>
  <c r="AI9"/>
  <c r="AH9"/>
  <c r="AG9"/>
  <c r="AC9"/>
  <c r="AB9"/>
  <c r="AA9"/>
  <c r="Z9"/>
  <c r="Y9"/>
  <c r="X9"/>
  <c r="W9"/>
  <c r="V9"/>
  <c r="U9"/>
  <c r="T9"/>
  <c r="S9"/>
  <c r="R9"/>
  <c r="N9"/>
  <c r="M9"/>
  <c r="L9"/>
  <c r="K9"/>
  <c r="J9"/>
  <c r="I9"/>
  <c r="H9"/>
  <c r="G9"/>
  <c r="F9"/>
  <c r="E9"/>
  <c r="D9"/>
  <c r="C9"/>
  <c r="AS8"/>
  <c r="AR8"/>
  <c r="AQ8"/>
  <c r="AP8"/>
  <c r="AO8"/>
  <c r="AN8"/>
  <c r="AM8"/>
  <c r="AL8"/>
  <c r="AK8"/>
  <c r="AJ8"/>
  <c r="AI8"/>
  <c r="AH8"/>
  <c r="AG8"/>
  <c r="AC8"/>
  <c r="AB8"/>
  <c r="AA8"/>
  <c r="Z8"/>
  <c r="Y8"/>
  <c r="X8"/>
  <c r="W8"/>
  <c r="V8"/>
  <c r="U8"/>
  <c r="T8"/>
  <c r="S8"/>
  <c r="R8"/>
  <c r="N8"/>
  <c r="M8"/>
  <c r="L8"/>
  <c r="K8"/>
  <c r="J8"/>
  <c r="I8"/>
  <c r="H8"/>
  <c r="G8"/>
  <c r="F8"/>
  <c r="E8"/>
  <c r="D8"/>
  <c r="C8"/>
  <c r="AS7"/>
  <c r="AR7"/>
  <c r="AQ7"/>
  <c r="AP7"/>
  <c r="AO7"/>
  <c r="AN7"/>
  <c r="AM7"/>
  <c r="AL7"/>
  <c r="AK7"/>
  <c r="AJ7"/>
  <c r="AI7"/>
  <c r="AH7"/>
  <c r="AG7"/>
  <c r="AC7"/>
  <c r="AB7"/>
  <c r="AA7"/>
  <c r="Z7"/>
  <c r="Y7"/>
  <c r="X7"/>
  <c r="W7"/>
  <c r="V7"/>
  <c r="U7"/>
  <c r="T7"/>
  <c r="S7"/>
  <c r="R7"/>
  <c r="N7"/>
  <c r="M7"/>
  <c r="L7"/>
  <c r="K7"/>
  <c r="J7"/>
  <c r="I7"/>
  <c r="H7"/>
  <c r="G7"/>
  <c r="F7"/>
  <c r="E7"/>
  <c r="D7"/>
  <c r="C7"/>
  <c r="AS5"/>
  <c r="AR5"/>
  <c r="AQ5"/>
  <c r="AP5"/>
  <c r="AO5"/>
  <c r="AN5"/>
  <c r="AM5"/>
  <c r="AL5"/>
  <c r="AK5"/>
  <c r="AJ5"/>
  <c r="AI5"/>
  <c r="AH5"/>
  <c r="AG5"/>
  <c r="AC5"/>
  <c r="AB5"/>
  <c r="AA5"/>
  <c r="Z5"/>
  <c r="Y5"/>
  <c r="X5"/>
  <c r="W5"/>
  <c r="V5"/>
  <c r="U5"/>
  <c r="T5"/>
  <c r="S5"/>
  <c r="R5"/>
  <c r="N5"/>
  <c r="M5"/>
  <c r="L5"/>
  <c r="K5"/>
  <c r="J5"/>
  <c r="I5"/>
  <c r="H5"/>
  <c r="G5"/>
  <c r="F5"/>
  <c r="E5"/>
  <c r="D5"/>
  <c r="C5"/>
  <c r="AS4"/>
  <c r="AR4"/>
  <c r="AQ4"/>
  <c r="AP4"/>
  <c r="AO4"/>
  <c r="AN4"/>
  <c r="AM4"/>
  <c r="AL4"/>
  <c r="AK4"/>
  <c r="AJ4"/>
  <c r="AI4"/>
  <c r="AH4"/>
  <c r="AG4"/>
  <c r="AC4"/>
  <c r="AB4"/>
  <c r="AA4"/>
  <c r="Z4"/>
  <c r="Y4"/>
  <c r="X4"/>
  <c r="W4"/>
  <c r="V4"/>
  <c r="U4"/>
  <c r="T4"/>
  <c r="S4"/>
  <c r="R4"/>
  <c r="N4"/>
  <c r="M4"/>
  <c r="L4"/>
  <c r="K4"/>
  <c r="J4"/>
  <c r="I4"/>
  <c r="H4"/>
  <c r="G4"/>
  <c r="F4"/>
  <c r="E4"/>
  <c r="D4"/>
  <c r="C4"/>
  <c r="AS3"/>
  <c r="AR3"/>
  <c r="AQ3"/>
  <c r="AP3"/>
  <c r="AO3"/>
  <c r="AN3"/>
  <c r="AM3"/>
  <c r="AL3"/>
  <c r="AK3"/>
  <c r="AJ3"/>
  <c r="AI3"/>
  <c r="AH3"/>
  <c r="AG3"/>
  <c r="AC3"/>
  <c r="AB3"/>
  <c r="AA3"/>
  <c r="Z3"/>
  <c r="Y3"/>
  <c r="X3"/>
  <c r="W3"/>
  <c r="V3"/>
  <c r="U3"/>
  <c r="T3"/>
  <c r="S3"/>
  <c r="R3"/>
  <c r="N3"/>
  <c r="M3"/>
  <c r="L3"/>
  <c r="K3"/>
  <c r="J3"/>
  <c r="I3"/>
  <c r="H3"/>
  <c r="G3"/>
  <c r="F3"/>
  <c r="E3"/>
  <c r="D3"/>
  <c r="C3"/>
  <c r="AS2"/>
  <c r="AR2"/>
  <c r="AQ2"/>
  <c r="AP2"/>
  <c r="AO2"/>
  <c r="AN2"/>
  <c r="AM2"/>
  <c r="AL2"/>
  <c r="AK2"/>
  <c r="AJ2"/>
  <c r="AI2"/>
  <c r="AH2"/>
  <c r="AG2"/>
  <c r="AC2"/>
  <c r="AB2"/>
  <c r="AA2"/>
  <c r="Z2"/>
  <c r="Y2"/>
  <c r="X2"/>
  <c r="W2"/>
  <c r="V2"/>
  <c r="U2"/>
  <c r="T2"/>
  <c r="S2"/>
  <c r="R2"/>
  <c r="N2"/>
  <c r="M2"/>
  <c r="L2"/>
  <c r="K2"/>
  <c r="J2"/>
  <c r="I2"/>
  <c r="H2"/>
  <c r="G2"/>
  <c r="F2"/>
  <c r="E2"/>
  <c r="D2"/>
  <c r="C2"/>
  <c r="AS1"/>
  <c r="AR1"/>
  <c r="AQ1"/>
  <c r="AP1"/>
  <c r="AO1"/>
  <c r="AN1"/>
  <c r="AM1"/>
  <c r="AL1"/>
  <c r="AK1"/>
  <c r="AJ1"/>
  <c r="AI1"/>
  <c r="AH1"/>
  <c r="AG1"/>
  <c r="AC1"/>
  <c r="AB1"/>
  <c r="AA1"/>
  <c r="Z1"/>
  <c r="Y1"/>
  <c r="X1"/>
  <c r="W1"/>
  <c r="V1"/>
  <c r="U1"/>
  <c r="T1"/>
  <c r="S1"/>
  <c r="R1"/>
  <c r="N1"/>
  <c r="M1"/>
  <c r="L1"/>
  <c r="K1"/>
  <c r="J1"/>
  <c r="I1"/>
  <c r="H1"/>
  <c r="G1"/>
  <c r="F1"/>
  <c r="E1"/>
  <c r="D1"/>
  <c r="C1"/>
  <c r="AS11" i="65"/>
  <c r="AS5"/>
  <c r="AC11"/>
  <c r="AC5"/>
  <c r="N5"/>
  <c r="N11"/>
  <c r="AS9"/>
  <c r="AR9"/>
  <c r="AQ9"/>
  <c r="AP9"/>
  <c r="AO9"/>
  <c r="AN9"/>
  <c r="AM9"/>
  <c r="AL9"/>
  <c r="AK9"/>
  <c r="AJ9"/>
  <c r="AI9"/>
  <c r="AH9"/>
  <c r="AG9"/>
  <c r="AC9"/>
  <c r="I27" i="81" s="1"/>
  <c r="AB9" i="65"/>
  <c r="AA9"/>
  <c r="Z9"/>
  <c r="Y9"/>
  <c r="X9"/>
  <c r="W9"/>
  <c r="V9"/>
  <c r="U9"/>
  <c r="T9"/>
  <c r="S9"/>
  <c r="R9"/>
  <c r="N9"/>
  <c r="M9"/>
  <c r="L9"/>
  <c r="K9"/>
  <c r="J9"/>
  <c r="I9"/>
  <c r="H9"/>
  <c r="G9"/>
  <c r="F9"/>
  <c r="E9"/>
  <c r="D9"/>
  <c r="C9"/>
  <c r="AS3"/>
  <c r="D42" i="81" s="1"/>
  <c r="AR3" i="65"/>
  <c r="AQ3"/>
  <c r="AP3"/>
  <c r="AO3"/>
  <c r="AN3"/>
  <c r="AM3"/>
  <c r="AL3"/>
  <c r="AK3"/>
  <c r="AJ3"/>
  <c r="AI3"/>
  <c r="AH3"/>
  <c r="AG3"/>
  <c r="AC3"/>
  <c r="AB3"/>
  <c r="AA3"/>
  <c r="Z3"/>
  <c r="Y3"/>
  <c r="X3"/>
  <c r="W3"/>
  <c r="V3"/>
  <c r="U3"/>
  <c r="T3"/>
  <c r="S3"/>
  <c r="R3"/>
  <c r="N3"/>
  <c r="M3"/>
  <c r="L3"/>
  <c r="K3"/>
  <c r="J3"/>
  <c r="I3"/>
  <c r="H3"/>
  <c r="G3"/>
  <c r="F3"/>
  <c r="E3"/>
  <c r="D3"/>
  <c r="C3"/>
  <c r="I42" i="81" l="1"/>
  <c r="D13"/>
  <c r="D27"/>
  <c r="I13"/>
  <c r="C11" i="65"/>
  <c r="G2" i="81" s="1"/>
  <c r="C10" i="65"/>
  <c r="H2" i="81" s="1"/>
  <c r="I2"/>
  <c r="C8" i="65"/>
  <c r="C7"/>
  <c r="C5"/>
  <c r="B2" i="81" s="1"/>
  <c r="C4" i="65"/>
  <c r="D2" i="81"/>
  <c r="C2" i="65"/>
  <c r="C1"/>
  <c r="C2" i="81" l="1"/>
  <c r="AF216" i="21"/>
  <c r="AI216" s="1"/>
  <c r="AL216" s="1"/>
  <c r="AO216" s="1"/>
  <c r="AR216" s="1"/>
  <c r="AU216" s="1"/>
  <c r="AX216" s="1"/>
  <c r="AF217"/>
  <c r="AI217" s="1"/>
  <c r="AL217" s="1"/>
  <c r="AO217" s="1"/>
  <c r="AR217" s="1"/>
  <c r="AU217" s="1"/>
  <c r="AX217" s="1"/>
  <c r="AF218"/>
  <c r="AF219"/>
  <c r="AI219" s="1"/>
  <c r="AL219" s="1"/>
  <c r="AO219" s="1"/>
  <c r="AR219" s="1"/>
  <c r="AU219" s="1"/>
  <c r="AX219" s="1"/>
  <c r="AF220"/>
  <c r="AI220" s="1"/>
  <c r="AL220" s="1"/>
  <c r="AO220" s="1"/>
  <c r="AR220" s="1"/>
  <c r="AU220" s="1"/>
  <c r="AX220" s="1"/>
  <c r="AF221"/>
  <c r="AI221" s="1"/>
  <c r="AL221" s="1"/>
  <c r="AO221" s="1"/>
  <c r="AR221" s="1"/>
  <c r="AU221" s="1"/>
  <c r="AX221" s="1"/>
  <c r="AF222"/>
  <c r="AF223"/>
  <c r="AI223" s="1"/>
  <c r="AL223" s="1"/>
  <c r="AO223" s="1"/>
  <c r="AR223" s="1"/>
  <c r="AU223" s="1"/>
  <c r="AX223" s="1"/>
  <c r="AF224"/>
  <c r="AI224" s="1"/>
  <c r="AL224" s="1"/>
  <c r="AO224" s="1"/>
  <c r="AR224" s="1"/>
  <c r="AU224" s="1"/>
  <c r="AX224" s="1"/>
  <c r="AF225"/>
  <c r="AI225" s="1"/>
  <c r="AL225" s="1"/>
  <c r="AO225" s="1"/>
  <c r="AR225" s="1"/>
  <c r="AU225" s="1"/>
  <c r="AX225" s="1"/>
  <c r="AF226"/>
  <c r="AF227"/>
  <c r="AI227" s="1"/>
  <c r="AL227" s="1"/>
  <c r="AO227" s="1"/>
  <c r="AR227" s="1"/>
  <c r="AU227" s="1"/>
  <c r="AX227" s="1"/>
  <c r="AF228"/>
  <c r="AI228" s="1"/>
  <c r="AL228" s="1"/>
  <c r="AO228" s="1"/>
  <c r="AR228" s="1"/>
  <c r="AU228" s="1"/>
  <c r="AX228" s="1"/>
  <c r="AF229"/>
  <c r="AI229" s="1"/>
  <c r="AL229" s="1"/>
  <c r="AO229" s="1"/>
  <c r="AR229" s="1"/>
  <c r="AU229" s="1"/>
  <c r="AX229" s="1"/>
  <c r="AF230"/>
  <c r="AF215"/>
  <c r="AI215" s="1"/>
  <c r="AL215" s="1"/>
  <c r="AO215" s="1"/>
  <c r="AR215" s="1"/>
  <c r="AU215" s="1"/>
  <c r="AX215" s="1"/>
  <c r="AF235"/>
  <c r="AF236"/>
  <c r="AF237"/>
  <c r="AF238"/>
  <c r="AF239"/>
  <c r="AF240"/>
  <c r="AF241"/>
  <c r="AF242"/>
  <c r="AF243"/>
  <c r="AF244"/>
  <c r="AF245"/>
  <c r="AF246"/>
  <c r="AF247"/>
  <c r="AF248"/>
  <c r="AF249"/>
  <c r="AF234"/>
  <c r="AI249"/>
  <c r="AI248"/>
  <c r="AI247"/>
  <c r="AI246"/>
  <c r="AI245"/>
  <c r="AI244"/>
  <c r="AI243"/>
  <c r="AI242"/>
  <c r="AI241"/>
  <c r="AI240"/>
  <c r="AI239"/>
  <c r="AI238"/>
  <c r="AI237"/>
  <c r="AI236"/>
  <c r="AI235"/>
  <c r="AI234"/>
  <c r="AL249"/>
  <c r="AL248"/>
  <c r="AL247"/>
  <c r="AL246"/>
  <c r="AL245"/>
  <c r="AL244"/>
  <c r="AL243"/>
  <c r="AL242"/>
  <c r="AL241"/>
  <c r="AL240"/>
  <c r="AL239"/>
  <c r="AL238"/>
  <c r="AL237"/>
  <c r="AL236"/>
  <c r="AL235"/>
  <c r="AL234"/>
  <c r="AO249"/>
  <c r="AO248"/>
  <c r="AO247"/>
  <c r="AO246"/>
  <c r="AO245"/>
  <c r="AO244"/>
  <c r="AO243"/>
  <c r="AO242"/>
  <c r="AO241"/>
  <c r="AO240"/>
  <c r="AO239"/>
  <c r="AO238"/>
  <c r="AO237"/>
  <c r="AO236"/>
  <c r="AO235"/>
  <c r="AO234"/>
  <c r="AR249"/>
  <c r="AR248"/>
  <c r="AR247"/>
  <c r="AR246"/>
  <c r="AR245"/>
  <c r="AR244"/>
  <c r="AR243"/>
  <c r="AR242"/>
  <c r="AR241"/>
  <c r="AR240"/>
  <c r="AR239"/>
  <c r="AR238"/>
  <c r="AR237"/>
  <c r="AR236"/>
  <c r="AR235"/>
  <c r="AR234"/>
  <c r="AI230"/>
  <c r="AL230" s="1"/>
  <c r="AO230" s="1"/>
  <c r="AR230" s="1"/>
  <c r="AU230" s="1"/>
  <c r="AX230" s="1"/>
  <c r="AI226"/>
  <c r="AL226" s="1"/>
  <c r="AO226" s="1"/>
  <c r="AR226" s="1"/>
  <c r="AU226" s="1"/>
  <c r="AX226" s="1"/>
  <c r="AI222"/>
  <c r="AL222" s="1"/>
  <c r="AO222" s="1"/>
  <c r="AR222" s="1"/>
  <c r="AU222" s="1"/>
  <c r="AX222" s="1"/>
  <c r="AI218"/>
  <c r="AL218" s="1"/>
  <c r="AO218" s="1"/>
  <c r="AR218" s="1"/>
  <c r="AU218" s="1"/>
  <c r="AX218" s="1"/>
  <c r="AF109"/>
  <c r="AF128" s="1"/>
  <c r="AI128" s="1"/>
  <c r="AL128" s="1"/>
  <c r="AO128" s="1"/>
  <c r="AR128" s="1"/>
  <c r="AF110"/>
  <c r="AF129" s="1"/>
  <c r="AI129" s="1"/>
  <c r="AL129" s="1"/>
  <c r="AO129" s="1"/>
  <c r="AR129" s="1"/>
  <c r="AF111"/>
  <c r="AF130" s="1"/>
  <c r="AI130" s="1"/>
  <c r="AL130" s="1"/>
  <c r="AO130" s="1"/>
  <c r="AR130" s="1"/>
  <c r="AF112"/>
  <c r="AF131" s="1"/>
  <c r="AI131" s="1"/>
  <c r="AL131" s="1"/>
  <c r="AO131" s="1"/>
  <c r="AR131" s="1"/>
  <c r="AF113"/>
  <c r="AF132" s="1"/>
  <c r="AI132" s="1"/>
  <c r="AL132" s="1"/>
  <c r="AO132" s="1"/>
  <c r="AR132" s="1"/>
  <c r="AF114"/>
  <c r="AF133" s="1"/>
  <c r="AI133" s="1"/>
  <c r="AL133" s="1"/>
  <c r="AO133" s="1"/>
  <c r="AR133" s="1"/>
  <c r="AF115"/>
  <c r="AF134" s="1"/>
  <c r="AI134" s="1"/>
  <c r="AL134" s="1"/>
  <c r="AO134" s="1"/>
  <c r="AR134" s="1"/>
  <c r="AF116"/>
  <c r="AF135" s="1"/>
  <c r="AI135" s="1"/>
  <c r="AL135" s="1"/>
  <c r="AO135" s="1"/>
  <c r="AR135" s="1"/>
  <c r="AF117"/>
  <c r="AF136" s="1"/>
  <c r="AI136" s="1"/>
  <c r="AL136" s="1"/>
  <c r="AO136" s="1"/>
  <c r="AR136" s="1"/>
  <c r="AF118"/>
  <c r="AF137" s="1"/>
  <c r="AI137" s="1"/>
  <c r="AL137" s="1"/>
  <c r="AO137" s="1"/>
  <c r="AR137" s="1"/>
  <c r="AF119"/>
  <c r="AF138" s="1"/>
  <c r="AI138" s="1"/>
  <c r="AL138" s="1"/>
  <c r="AO138" s="1"/>
  <c r="AR138" s="1"/>
  <c r="AF120"/>
  <c r="AF139" s="1"/>
  <c r="AI139" s="1"/>
  <c r="AL139" s="1"/>
  <c r="AO139" s="1"/>
  <c r="AR139" s="1"/>
  <c r="AF121"/>
  <c r="AF140" s="1"/>
  <c r="AI140" s="1"/>
  <c r="AL140" s="1"/>
  <c r="AO140" s="1"/>
  <c r="AR140" s="1"/>
  <c r="AF122"/>
  <c r="AF141" s="1"/>
  <c r="AI141" s="1"/>
  <c r="AL141" s="1"/>
  <c r="AO141" s="1"/>
  <c r="AR141" s="1"/>
  <c r="AF108"/>
  <c r="AF107"/>
  <c r="AF126" s="1"/>
  <c r="AI126" s="1"/>
  <c r="AL126" s="1"/>
  <c r="AO126" s="1"/>
  <c r="AR126" s="1"/>
  <c r="AF28"/>
  <c r="AR28" s="1"/>
  <c r="AF29"/>
  <c r="AR29" s="1"/>
  <c r="AF30"/>
  <c r="AR30" s="1"/>
  <c r="AF31"/>
  <c r="AR31" s="1"/>
  <c r="AF32"/>
  <c r="AR32" s="1"/>
  <c r="AF33"/>
  <c r="AR33" s="1"/>
  <c r="AF34"/>
  <c r="AR34" s="1"/>
  <c r="AF35"/>
  <c r="AO35" s="1"/>
  <c r="AF36"/>
  <c r="AR36" s="1"/>
  <c r="AF37"/>
  <c r="AR37" s="1"/>
  <c r="AF38"/>
  <c r="AR38" s="1"/>
  <c r="AF39"/>
  <c r="AO39" s="1"/>
  <c r="AF40"/>
  <c r="AR40" s="1"/>
  <c r="AF41"/>
  <c r="AR41" s="1"/>
  <c r="AF42"/>
  <c r="AR42" s="1"/>
  <c r="AF27"/>
  <c r="AI27" s="1"/>
  <c r="AI9"/>
  <c r="AL9" s="1"/>
  <c r="AO9" s="1"/>
  <c r="AR9" s="1"/>
  <c r="AU9" s="1"/>
  <c r="AX9" s="1"/>
  <c r="AI10"/>
  <c r="AL10" s="1"/>
  <c r="AO10" s="1"/>
  <c r="AR10" s="1"/>
  <c r="AU10" s="1"/>
  <c r="AX10" s="1"/>
  <c r="AI11"/>
  <c r="AL11" s="1"/>
  <c r="AO11" s="1"/>
  <c r="AR11" s="1"/>
  <c r="AU11" s="1"/>
  <c r="AX11" s="1"/>
  <c r="AI12"/>
  <c r="AL12" s="1"/>
  <c r="AO12" s="1"/>
  <c r="AR12" s="1"/>
  <c r="AU12" s="1"/>
  <c r="AX12" s="1"/>
  <c r="AI13"/>
  <c r="AL13" s="1"/>
  <c r="AO13" s="1"/>
  <c r="AR13" s="1"/>
  <c r="AU13" s="1"/>
  <c r="AX13" s="1"/>
  <c r="AI14"/>
  <c r="AL14" s="1"/>
  <c r="AO14" s="1"/>
  <c r="AR14" s="1"/>
  <c r="AU14" s="1"/>
  <c r="AX14" s="1"/>
  <c r="AI15"/>
  <c r="AL15" s="1"/>
  <c r="AO15" s="1"/>
  <c r="AR15" s="1"/>
  <c r="AU15" s="1"/>
  <c r="AX15" s="1"/>
  <c r="AI16"/>
  <c r="AL16" s="1"/>
  <c r="AO16" s="1"/>
  <c r="AR16" s="1"/>
  <c r="AU16" s="1"/>
  <c r="AX16" s="1"/>
  <c r="AI17"/>
  <c r="AL17" s="1"/>
  <c r="AO17" s="1"/>
  <c r="AR17" s="1"/>
  <c r="AU17" s="1"/>
  <c r="AX17" s="1"/>
  <c r="AI18"/>
  <c r="AL18" s="1"/>
  <c r="AO18" s="1"/>
  <c r="AR18" s="1"/>
  <c r="AU18" s="1"/>
  <c r="AX18" s="1"/>
  <c r="AI19"/>
  <c r="AL19" s="1"/>
  <c r="AO19" s="1"/>
  <c r="AR19" s="1"/>
  <c r="AU19" s="1"/>
  <c r="AX19" s="1"/>
  <c r="AI20"/>
  <c r="AL20" s="1"/>
  <c r="AO20" s="1"/>
  <c r="AR20" s="1"/>
  <c r="AU20" s="1"/>
  <c r="AX20" s="1"/>
  <c r="AI21"/>
  <c r="AL21" s="1"/>
  <c r="AO21" s="1"/>
  <c r="AR21" s="1"/>
  <c r="AU21" s="1"/>
  <c r="AX21" s="1"/>
  <c r="AI22"/>
  <c r="AL22" s="1"/>
  <c r="AO22" s="1"/>
  <c r="AR22" s="1"/>
  <c r="AU22" s="1"/>
  <c r="AX22" s="1"/>
  <c r="AI23"/>
  <c r="AL23" s="1"/>
  <c r="AO23" s="1"/>
  <c r="AR23" s="1"/>
  <c r="AU23" s="1"/>
  <c r="AX23" s="1"/>
  <c r="AI8"/>
  <c r="AL8" s="1"/>
  <c r="AO8" s="1"/>
  <c r="AR8" s="1"/>
  <c r="AU8" s="1"/>
  <c r="AX8" s="1"/>
  <c r="AI37" l="1"/>
  <c r="AL39"/>
  <c r="AO37"/>
  <c r="AR35"/>
  <c r="AI41"/>
  <c r="AI33"/>
  <c r="AL35"/>
  <c r="AO41"/>
  <c r="AO33"/>
  <c r="AR39"/>
  <c r="AI39"/>
  <c r="AI35"/>
  <c r="AL41"/>
  <c r="AL37"/>
  <c r="AL33"/>
  <c r="AI29"/>
  <c r="AL29"/>
  <c r="AO29"/>
  <c r="AI31"/>
  <c r="AL27"/>
  <c r="AL31"/>
  <c r="AO27"/>
  <c r="AO31"/>
  <c r="AR27"/>
  <c r="AI107"/>
  <c r="AL107" s="1"/>
  <c r="AO107" s="1"/>
  <c r="AR107" s="1"/>
  <c r="AU107" s="1"/>
  <c r="AX107" s="1"/>
  <c r="AI121"/>
  <c r="AL121" s="1"/>
  <c r="AO121" s="1"/>
  <c r="AR121" s="1"/>
  <c r="AU121" s="1"/>
  <c r="AX121" s="1"/>
  <c r="AI119"/>
  <c r="AL119" s="1"/>
  <c r="AO119" s="1"/>
  <c r="AR119" s="1"/>
  <c r="AU119" s="1"/>
  <c r="AX119" s="1"/>
  <c r="AI117"/>
  <c r="AL117" s="1"/>
  <c r="AO117" s="1"/>
  <c r="AR117" s="1"/>
  <c r="AU117" s="1"/>
  <c r="AX117" s="1"/>
  <c r="AI115"/>
  <c r="AL115" s="1"/>
  <c r="AO115" s="1"/>
  <c r="AR115" s="1"/>
  <c r="AU115" s="1"/>
  <c r="AX115" s="1"/>
  <c r="AI113"/>
  <c r="AL113" s="1"/>
  <c r="AO113" s="1"/>
  <c r="AR113" s="1"/>
  <c r="AU113" s="1"/>
  <c r="AX113" s="1"/>
  <c r="AI111"/>
  <c r="AL111" s="1"/>
  <c r="AO111" s="1"/>
  <c r="AR111" s="1"/>
  <c r="AU111" s="1"/>
  <c r="AX111" s="1"/>
  <c r="AI109"/>
  <c r="AL109" s="1"/>
  <c r="AO109" s="1"/>
  <c r="AR109" s="1"/>
  <c r="AU109" s="1"/>
  <c r="AX109" s="1"/>
  <c r="AI40"/>
  <c r="AI38"/>
  <c r="AI36"/>
  <c r="AI34"/>
  <c r="AI32"/>
  <c r="AI30"/>
  <c r="AI28"/>
  <c r="AL42"/>
  <c r="AL40"/>
  <c r="AL38"/>
  <c r="AL36"/>
  <c r="AL34"/>
  <c r="AL32"/>
  <c r="AL30"/>
  <c r="AL28"/>
  <c r="AO42"/>
  <c r="AO40"/>
  <c r="AO38"/>
  <c r="AO36"/>
  <c r="AO34"/>
  <c r="AO32"/>
  <c r="AO30"/>
  <c r="AO28"/>
  <c r="AF127"/>
  <c r="AI127" s="1"/>
  <c r="AL127" s="1"/>
  <c r="AO127" s="1"/>
  <c r="AR127" s="1"/>
  <c r="AI108"/>
  <c r="AL108" s="1"/>
  <c r="AO108" s="1"/>
  <c r="AR108" s="1"/>
  <c r="AU108" s="1"/>
  <c r="AX108" s="1"/>
  <c r="AI122"/>
  <c r="AL122" s="1"/>
  <c r="AO122" s="1"/>
  <c r="AR122" s="1"/>
  <c r="AU122" s="1"/>
  <c r="AX122" s="1"/>
  <c r="AI120"/>
  <c r="AL120" s="1"/>
  <c r="AO120" s="1"/>
  <c r="AR120" s="1"/>
  <c r="AU120" s="1"/>
  <c r="AX120" s="1"/>
  <c r="AI118"/>
  <c r="AL118" s="1"/>
  <c r="AO118" s="1"/>
  <c r="AR118" s="1"/>
  <c r="AU118" s="1"/>
  <c r="AX118" s="1"/>
  <c r="AI116"/>
  <c r="AL116" s="1"/>
  <c r="AO116" s="1"/>
  <c r="AR116" s="1"/>
  <c r="AU116" s="1"/>
  <c r="AX116" s="1"/>
  <c r="AI114"/>
  <c r="AL114" s="1"/>
  <c r="AO114" s="1"/>
  <c r="AR114" s="1"/>
  <c r="AU114" s="1"/>
  <c r="AX114" s="1"/>
  <c r="AI112"/>
  <c r="AL112" s="1"/>
  <c r="AO112" s="1"/>
  <c r="AR112" s="1"/>
  <c r="AU112" s="1"/>
  <c r="AX112" s="1"/>
  <c r="AI110"/>
  <c r="AL110" s="1"/>
  <c r="AO110" s="1"/>
  <c r="AR110" s="1"/>
  <c r="AU110" s="1"/>
  <c r="AX110" s="1"/>
  <c r="F3" i="81"/>
  <c r="A3"/>
  <c r="F42"/>
  <c r="F41"/>
  <c r="F40"/>
  <c r="F39"/>
  <c r="F38"/>
  <c r="F37"/>
  <c r="F36"/>
  <c r="F35"/>
  <c r="F34"/>
  <c r="F33"/>
  <c r="F32"/>
  <c r="F31"/>
  <c r="F30"/>
  <c r="F27"/>
  <c r="F26"/>
  <c r="F25"/>
  <c r="F24"/>
  <c r="F23"/>
  <c r="F22"/>
  <c r="F21"/>
  <c r="F20"/>
  <c r="F19"/>
  <c r="F18"/>
  <c r="F17"/>
  <c r="F16"/>
  <c r="F13"/>
  <c r="F12"/>
  <c r="F11"/>
  <c r="F10"/>
  <c r="F9"/>
  <c r="F8"/>
  <c r="F7"/>
  <c r="F6"/>
  <c r="F5"/>
  <c r="F4"/>
  <c r="A17"/>
  <c r="A18"/>
  <c r="A19"/>
  <c r="A20"/>
  <c r="A21"/>
  <c r="A22"/>
  <c r="A23"/>
  <c r="A24"/>
  <c r="A25"/>
  <c r="A26"/>
  <c r="A27"/>
  <c r="A30"/>
  <c r="A31"/>
  <c r="A32"/>
  <c r="A33"/>
  <c r="A34"/>
  <c r="A35"/>
  <c r="A36"/>
  <c r="A37"/>
  <c r="A38"/>
  <c r="A39"/>
  <c r="A40"/>
  <c r="A41"/>
  <c r="A42"/>
  <c r="A16"/>
  <c r="A13"/>
  <c r="A12"/>
  <c r="A11"/>
  <c r="A10"/>
  <c r="A9"/>
  <c r="A8"/>
  <c r="A7"/>
  <c r="A6"/>
  <c r="A5"/>
  <c r="A4"/>
  <c r="AR13" i="79"/>
  <c r="AE14"/>
  <c r="AR14"/>
  <c r="AR48" s="1"/>
  <c r="AV17"/>
  <c r="AW17"/>
  <c r="AX17"/>
  <c r="AV18"/>
  <c r="AW18"/>
  <c r="AX18"/>
  <c r="AV19"/>
  <c r="AW19"/>
  <c r="AX19"/>
  <c r="AV20"/>
  <c r="AW20"/>
  <c r="AX20"/>
  <c r="AV21"/>
  <c r="AW21"/>
  <c r="AX21"/>
  <c r="AV22"/>
  <c r="AW22"/>
  <c r="AX22"/>
  <c r="AV23"/>
  <c r="AW23"/>
  <c r="AX23"/>
  <c r="AV24"/>
  <c r="AW24"/>
  <c r="AX24"/>
  <c r="AV71" i="76"/>
  <c r="AV72"/>
  <c r="AV73"/>
  <c r="AV74"/>
  <c r="AV75"/>
  <c r="AV76"/>
  <c r="AV37"/>
  <c r="AV38"/>
  <c r="AV39"/>
  <c r="AV40"/>
  <c r="AV41"/>
  <c r="AV42"/>
  <c r="AV71" i="78"/>
  <c r="AV72"/>
  <c r="AV73"/>
  <c r="AV74"/>
  <c r="AV75"/>
  <c r="AV76"/>
  <c r="AV37"/>
  <c r="AV38"/>
  <c r="AV39"/>
  <c r="AV40"/>
  <c r="AV41"/>
  <c r="AV42"/>
  <c r="AV73" i="75"/>
  <c r="AV74"/>
  <c r="AV75"/>
  <c r="AV76"/>
  <c r="AV71"/>
  <c r="AV72"/>
  <c r="AV37"/>
  <c r="AV38"/>
  <c r="AV39"/>
  <c r="AV40"/>
  <c r="AV41"/>
  <c r="AV42"/>
  <c r="AV71" i="79"/>
  <c r="AV72"/>
  <c r="AV73"/>
  <c r="AV74"/>
  <c r="AV75"/>
  <c r="AV76"/>
  <c r="AV37"/>
  <c r="AV38"/>
  <c r="AV39"/>
  <c r="AV40"/>
  <c r="AV41"/>
  <c r="AV42"/>
  <c r="AV71" i="80"/>
  <c r="AV72"/>
  <c r="AV73"/>
  <c r="AV74"/>
  <c r="AV75"/>
  <c r="AV76"/>
  <c r="AV37"/>
  <c r="AV38"/>
  <c r="AV39"/>
  <c r="AV40"/>
  <c r="AV41"/>
  <c r="AV42"/>
  <c r="AV71" i="77"/>
  <c r="AV72"/>
  <c r="AV73"/>
  <c r="AV74"/>
  <c r="AV75"/>
  <c r="AV76"/>
  <c r="AV37"/>
  <c r="AV38"/>
  <c r="AV39"/>
  <c r="AV40"/>
  <c r="AV41"/>
  <c r="AV42"/>
  <c r="AV71" i="74"/>
  <c r="AV72"/>
  <c r="AV73"/>
  <c r="AV74"/>
  <c r="AV75"/>
  <c r="AV76"/>
  <c r="AV37"/>
  <c r="AV38"/>
  <c r="AV39"/>
  <c r="AV40"/>
  <c r="AV41"/>
  <c r="AV42"/>
  <c r="AV71" i="65"/>
  <c r="AV72"/>
  <c r="AV73"/>
  <c r="AV74"/>
  <c r="AV75"/>
  <c r="AV76"/>
  <c r="AV37"/>
  <c r="AV38"/>
  <c r="AV39"/>
  <c r="AV40"/>
  <c r="AV41"/>
  <c r="AV42"/>
  <c r="G42" i="81"/>
  <c r="AR11" i="65"/>
  <c r="G41" i="81" s="1"/>
  <c r="AQ11" i="65"/>
  <c r="G40" i="81" s="1"/>
  <c r="AP11" i="65"/>
  <c r="G39" i="81" s="1"/>
  <c r="AO11" i="65"/>
  <c r="G38" i="81" s="1"/>
  <c r="AN11" i="65"/>
  <c r="G37" i="81" s="1"/>
  <c r="AM11" i="65"/>
  <c r="G36" i="81" s="1"/>
  <c r="AL11" i="65"/>
  <c r="G35" i="81" s="1"/>
  <c r="AK11" i="65"/>
  <c r="G34" i="81" s="1"/>
  <c r="AJ11" i="65"/>
  <c r="G33" i="81" s="1"/>
  <c r="AI11" i="65"/>
  <c r="G32" i="81" s="1"/>
  <c r="AH11" i="65"/>
  <c r="G31" i="81" s="1"/>
  <c r="AS10" i="65"/>
  <c r="H42" i="81" s="1"/>
  <c r="AR10" i="65"/>
  <c r="H41" i="81" s="1"/>
  <c r="AQ10" i="65"/>
  <c r="H40" i="81" s="1"/>
  <c r="AP10" i="65"/>
  <c r="H39" i="81" s="1"/>
  <c r="AO10" i="65"/>
  <c r="H38" i="81" s="1"/>
  <c r="AN10" i="65"/>
  <c r="H37" i="81" s="1"/>
  <c r="AM10" i="65"/>
  <c r="H36" i="81" s="1"/>
  <c r="AL10" i="65"/>
  <c r="H35" i="81" s="1"/>
  <c r="AK10" i="65"/>
  <c r="H34" i="81" s="1"/>
  <c r="AJ10" i="65"/>
  <c r="H33" i="81" s="1"/>
  <c r="AI10" i="65"/>
  <c r="H32" i="81" s="1"/>
  <c r="AH10" i="65"/>
  <c r="H31" i="81" s="1"/>
  <c r="I41"/>
  <c r="I40"/>
  <c r="I39"/>
  <c r="I38"/>
  <c r="I37"/>
  <c r="I36"/>
  <c r="I35"/>
  <c r="I34"/>
  <c r="I33"/>
  <c r="I32"/>
  <c r="I31"/>
  <c r="AS8" i="65"/>
  <c r="AR8"/>
  <c r="AQ8"/>
  <c r="AP8"/>
  <c r="AO8"/>
  <c r="AN8"/>
  <c r="AM8"/>
  <c r="AL8"/>
  <c r="AK8"/>
  <c r="AJ8"/>
  <c r="AI8"/>
  <c r="AH8"/>
  <c r="AS7"/>
  <c r="AR7"/>
  <c r="AQ7"/>
  <c r="AP7"/>
  <c r="AO7"/>
  <c r="AN7"/>
  <c r="AM7"/>
  <c r="AL7"/>
  <c r="AK7"/>
  <c r="AJ7"/>
  <c r="AI7"/>
  <c r="AH7"/>
  <c r="AG11"/>
  <c r="G30" i="81" s="1"/>
  <c r="AG10" i="65"/>
  <c r="H30" i="81" s="1"/>
  <c r="I30"/>
  <c r="AG8" i="65"/>
  <c r="AG7"/>
  <c r="G27" i="81"/>
  <c r="AB11" i="65"/>
  <c r="G26" i="81" s="1"/>
  <c r="AA11" i="65"/>
  <c r="G25" i="81" s="1"/>
  <c r="Z11" i="65"/>
  <c r="G24" i="81" s="1"/>
  <c r="Y11" i="65"/>
  <c r="G23" i="81" s="1"/>
  <c r="X11" i="65"/>
  <c r="G22" i="81" s="1"/>
  <c r="W11" i="65"/>
  <c r="G21" i="81" s="1"/>
  <c r="V11" i="65"/>
  <c r="G20" i="81" s="1"/>
  <c r="U11" i="65"/>
  <c r="G19" i="81" s="1"/>
  <c r="T11" i="65"/>
  <c r="G18" i="81" s="1"/>
  <c r="S11" i="65"/>
  <c r="G17" i="81" s="1"/>
  <c r="R11" i="65"/>
  <c r="G16" i="81" s="1"/>
  <c r="AC10" i="65"/>
  <c r="H27" i="81" s="1"/>
  <c r="AB10" i="65"/>
  <c r="H26" i="81" s="1"/>
  <c r="AA10" i="65"/>
  <c r="H25" i="81" s="1"/>
  <c r="Z10" i="65"/>
  <c r="H24" i="81" s="1"/>
  <c r="Y10" i="65"/>
  <c r="H23" i="81" s="1"/>
  <c r="X10" i="65"/>
  <c r="H22" i="81" s="1"/>
  <c r="W10" i="65"/>
  <c r="H21" i="81" s="1"/>
  <c r="V10" i="65"/>
  <c r="H20" i="81" s="1"/>
  <c r="U10" i="65"/>
  <c r="H19" i="81" s="1"/>
  <c r="T10" i="65"/>
  <c r="H18" i="81" s="1"/>
  <c r="S10" i="65"/>
  <c r="H17" i="81" s="1"/>
  <c r="R10" i="65"/>
  <c r="H16" i="81" s="1"/>
  <c r="I26"/>
  <c r="I25"/>
  <c r="I24"/>
  <c r="I23"/>
  <c r="I22"/>
  <c r="I21"/>
  <c r="I20"/>
  <c r="I19"/>
  <c r="I18"/>
  <c r="I17"/>
  <c r="I16"/>
  <c r="AC8" i="65"/>
  <c r="AB8"/>
  <c r="AA8"/>
  <c r="Z8"/>
  <c r="Y8"/>
  <c r="X8"/>
  <c r="W8"/>
  <c r="V8"/>
  <c r="U8"/>
  <c r="T8"/>
  <c r="S8"/>
  <c r="R8"/>
  <c r="AC7"/>
  <c r="AB7"/>
  <c r="AA7"/>
  <c r="Z7"/>
  <c r="Y7"/>
  <c r="X7"/>
  <c r="W7"/>
  <c r="V7"/>
  <c r="U7"/>
  <c r="T7"/>
  <c r="S7"/>
  <c r="R7"/>
  <c r="G13" i="81"/>
  <c r="M11" i="65"/>
  <c r="L11"/>
  <c r="G11" i="81" s="1"/>
  <c r="K11" i="65"/>
  <c r="J11"/>
  <c r="G9" i="81" s="1"/>
  <c r="I11" i="65"/>
  <c r="H11"/>
  <c r="G7" i="81" s="1"/>
  <c r="G11" i="65"/>
  <c r="F11"/>
  <c r="G5" i="81" s="1"/>
  <c r="E11" i="65"/>
  <c r="N10"/>
  <c r="H13" i="81" s="1"/>
  <c r="M10" i="65"/>
  <c r="L10"/>
  <c r="H11" i="81" s="1"/>
  <c r="K10" i="65"/>
  <c r="J10"/>
  <c r="H9" i="81" s="1"/>
  <c r="I10" i="65"/>
  <c r="H10"/>
  <c r="H7" i="81" s="1"/>
  <c r="G10" i="65"/>
  <c r="F10"/>
  <c r="H5" i="81" s="1"/>
  <c r="E10" i="65"/>
  <c r="I11" i="81"/>
  <c r="I9"/>
  <c r="I7"/>
  <c r="I5"/>
  <c r="N8" i="65"/>
  <c r="M8"/>
  <c r="L8"/>
  <c r="K8"/>
  <c r="J8"/>
  <c r="I8"/>
  <c r="H8"/>
  <c r="G8"/>
  <c r="F8"/>
  <c r="E8"/>
  <c r="N7"/>
  <c r="M7"/>
  <c r="L7"/>
  <c r="K7"/>
  <c r="J7"/>
  <c r="I7"/>
  <c r="H7"/>
  <c r="G7"/>
  <c r="F7"/>
  <c r="E7"/>
  <c r="D11"/>
  <c r="G3" i="81" s="1"/>
  <c r="D10" i="65"/>
  <c r="H3" i="81" s="1"/>
  <c r="I3"/>
  <c r="D8" i="65"/>
  <c r="D7"/>
  <c r="AR5"/>
  <c r="B41" i="81" s="1"/>
  <c r="AQ5" i="65"/>
  <c r="AP5"/>
  <c r="B39" i="81" s="1"/>
  <c r="AO5" i="65"/>
  <c r="AN5"/>
  <c r="B37" i="81" s="1"/>
  <c r="AM5" i="65"/>
  <c r="AL5"/>
  <c r="B35" i="81" s="1"/>
  <c r="AK5" i="65"/>
  <c r="AJ5"/>
  <c r="B33" i="81" s="1"/>
  <c r="AI5" i="65"/>
  <c r="AH5"/>
  <c r="B31" i="81" s="1"/>
  <c r="AS4" i="65"/>
  <c r="AR4"/>
  <c r="C41" i="81" s="1"/>
  <c r="AQ4" i="65"/>
  <c r="AP4"/>
  <c r="C39" i="81" s="1"/>
  <c r="AO4" i="65"/>
  <c r="AN4"/>
  <c r="C37" i="81" s="1"/>
  <c r="AM4" i="65"/>
  <c r="AL4"/>
  <c r="C35" i="81" s="1"/>
  <c r="AK4" i="65"/>
  <c r="AJ4"/>
  <c r="C33" i="81" s="1"/>
  <c r="AI4" i="65"/>
  <c r="AH4"/>
  <c r="C31" i="81" s="1"/>
  <c r="D41"/>
  <c r="D39"/>
  <c r="D37"/>
  <c r="D35"/>
  <c r="D33"/>
  <c r="D31"/>
  <c r="AG5" i="65"/>
  <c r="AG4"/>
  <c r="C30" i="81" s="1"/>
  <c r="AS2" i="65"/>
  <c r="AR2"/>
  <c r="AQ2"/>
  <c r="AP2"/>
  <c r="AO2"/>
  <c r="AN2"/>
  <c r="AM2"/>
  <c r="AL2"/>
  <c r="AK2"/>
  <c r="AJ2"/>
  <c r="AI2"/>
  <c r="AH2"/>
  <c r="AG2"/>
  <c r="AS1"/>
  <c r="AR1"/>
  <c r="AQ1"/>
  <c r="AP1"/>
  <c r="AO1"/>
  <c r="AN1"/>
  <c r="AM1"/>
  <c r="AL1"/>
  <c r="AK1"/>
  <c r="AJ1"/>
  <c r="AI1"/>
  <c r="AH1"/>
  <c r="AG1"/>
  <c r="B27" i="81"/>
  <c r="AB5" i="65"/>
  <c r="AA5"/>
  <c r="B25" i="81" s="1"/>
  <c r="Z5" i="65"/>
  <c r="Y5"/>
  <c r="B23" i="81" s="1"/>
  <c r="X5" i="65"/>
  <c r="W5"/>
  <c r="B21" i="81" s="1"/>
  <c r="V5" i="65"/>
  <c r="U5"/>
  <c r="B19" i="81" s="1"/>
  <c r="T5" i="65"/>
  <c r="S5"/>
  <c r="B17" i="81" s="1"/>
  <c r="R5" i="65"/>
  <c r="AC4"/>
  <c r="C27" i="81" s="1"/>
  <c r="AB4" i="65"/>
  <c r="AA4"/>
  <c r="C25" i="81" s="1"/>
  <c r="Z4" i="65"/>
  <c r="Y4"/>
  <c r="C23" i="81" s="1"/>
  <c r="X4" i="65"/>
  <c r="W4"/>
  <c r="C21" i="81" s="1"/>
  <c r="V4" i="65"/>
  <c r="U4"/>
  <c r="C19" i="81" s="1"/>
  <c r="T4" i="65"/>
  <c r="S4"/>
  <c r="C17" i="81" s="1"/>
  <c r="R4" i="65"/>
  <c r="D25" i="81"/>
  <c r="D23"/>
  <c r="D21"/>
  <c r="D19"/>
  <c r="D17"/>
  <c r="AC2" i="65"/>
  <c r="AB2"/>
  <c r="AA2"/>
  <c r="Z2"/>
  <c r="Y2"/>
  <c r="X2"/>
  <c r="W2"/>
  <c r="V2"/>
  <c r="U2"/>
  <c r="T2"/>
  <c r="S2"/>
  <c r="R2"/>
  <c r="AC1"/>
  <c r="AB1"/>
  <c r="AA1"/>
  <c r="Z1"/>
  <c r="Y1"/>
  <c r="X1"/>
  <c r="W1"/>
  <c r="V1"/>
  <c r="U1"/>
  <c r="T1"/>
  <c r="S1"/>
  <c r="R1"/>
  <c r="B13" i="81"/>
  <c r="M5" i="65"/>
  <c r="L5"/>
  <c r="B11" i="81" s="1"/>
  <c r="K5" i="65"/>
  <c r="J5"/>
  <c r="B9" i="81" s="1"/>
  <c r="I5" i="65"/>
  <c r="H5"/>
  <c r="B7" i="81" s="1"/>
  <c r="G5" i="65"/>
  <c r="F5"/>
  <c r="B5" i="81" s="1"/>
  <c r="E5" i="65"/>
  <c r="N4"/>
  <c r="C13" i="81" s="1"/>
  <c r="M4" i="65"/>
  <c r="L4"/>
  <c r="C11" i="81" s="1"/>
  <c r="K4" i="65"/>
  <c r="J4"/>
  <c r="C9" i="81" s="1"/>
  <c r="I4" i="65"/>
  <c r="H4"/>
  <c r="C7" i="81" s="1"/>
  <c r="G4" i="65"/>
  <c r="C6" i="81" s="1"/>
  <c r="F4" i="65"/>
  <c r="E4"/>
  <c r="D11" i="81"/>
  <c r="D9"/>
  <c r="D7"/>
  <c r="N2" i="65"/>
  <c r="M2"/>
  <c r="L2"/>
  <c r="K2"/>
  <c r="J2"/>
  <c r="I2"/>
  <c r="H2"/>
  <c r="G2"/>
  <c r="F2"/>
  <c r="E2"/>
  <c r="N1"/>
  <c r="M1"/>
  <c r="L1"/>
  <c r="K1"/>
  <c r="J1"/>
  <c r="I1"/>
  <c r="H1"/>
  <c r="G1"/>
  <c r="F1"/>
  <c r="E1"/>
  <c r="D5"/>
  <c r="B3" i="81" s="1"/>
  <c r="D4" i="65"/>
  <c r="C3" i="81" s="1"/>
  <c r="D3"/>
  <c r="D1" i="65"/>
  <c r="D2"/>
  <c r="BP11" i="21"/>
  <c r="BP12" s="1"/>
  <c r="D136" i="64"/>
  <c r="H16" i="73"/>
  <c r="H17"/>
  <c r="H18"/>
  <c r="H19"/>
  <c r="H20"/>
  <c r="H21"/>
  <c r="H22"/>
  <c r="H23"/>
  <c r="T184" i="21"/>
  <c r="AC184" s="1"/>
  <c r="S184"/>
  <c r="T183"/>
  <c r="AB183" s="1"/>
  <c r="S183"/>
  <c r="T182"/>
  <c r="S182"/>
  <c r="T181"/>
  <c r="Z181" s="1"/>
  <c r="S181"/>
  <c r="T180"/>
  <c r="S180"/>
  <c r="T179"/>
  <c r="S179"/>
  <c r="T178"/>
  <c r="S178"/>
  <c r="T177"/>
  <c r="S177"/>
  <c r="T67"/>
  <c r="S67"/>
  <c r="T66"/>
  <c r="S66"/>
  <c r="T65"/>
  <c r="S65"/>
  <c r="T64"/>
  <c r="S64"/>
  <c r="T63"/>
  <c r="S63"/>
  <c r="T62"/>
  <c r="S62"/>
  <c r="T61"/>
  <c r="S61"/>
  <c r="T60"/>
  <c r="S60"/>
  <c r="AQ119" i="64"/>
  <c r="M180"/>
  <c r="L180"/>
  <c r="BZ213"/>
  <c r="BZ214" s="1"/>
  <c r="N301"/>
  <c r="M301"/>
  <c r="L301"/>
  <c r="N300"/>
  <c r="M300"/>
  <c r="L300"/>
  <c r="N299"/>
  <c r="M299"/>
  <c r="L299"/>
  <c r="N298"/>
  <c r="M298"/>
  <c r="L298"/>
  <c r="N297"/>
  <c r="M297"/>
  <c r="L297"/>
  <c r="N296"/>
  <c r="M296"/>
  <c r="L296"/>
  <c r="N295"/>
  <c r="M295"/>
  <c r="L295"/>
  <c r="F301"/>
  <c r="E301"/>
  <c r="D301"/>
  <c r="F300"/>
  <c r="E300"/>
  <c r="D300"/>
  <c r="F299"/>
  <c r="E299"/>
  <c r="D299"/>
  <c r="F298"/>
  <c r="E298"/>
  <c r="D298"/>
  <c r="F297"/>
  <c r="E297"/>
  <c r="D297"/>
  <c r="F296"/>
  <c r="E296"/>
  <c r="D296"/>
  <c r="F295"/>
  <c r="E295"/>
  <c r="D295"/>
  <c r="O294"/>
  <c r="N294"/>
  <c r="G294"/>
  <c r="F294"/>
  <c r="L294"/>
  <c r="AW236"/>
  <c r="D294"/>
  <c r="BH230"/>
  <c r="BF230"/>
  <c r="BD230"/>
  <c r="BB230"/>
  <c r="AW230"/>
  <c r="AT230"/>
  <c r="AN230"/>
  <c r="BH229"/>
  <c r="BF229"/>
  <c r="BD229"/>
  <c r="BB229"/>
  <c r="AW229"/>
  <c r="AW249"/>
  <c r="AT249"/>
  <c r="AQ249"/>
  <c r="AN249"/>
  <c r="AK249"/>
  <c r="AW248"/>
  <c r="AT248"/>
  <c r="AQ248"/>
  <c r="AN248"/>
  <c r="BH228"/>
  <c r="BF228"/>
  <c r="BD228"/>
  <c r="BB228"/>
  <c r="AW228"/>
  <c r="AT228"/>
  <c r="AQ228"/>
  <c r="AN228"/>
  <c r="AK228"/>
  <c r="AH228"/>
  <c r="BH227"/>
  <c r="BF227"/>
  <c r="BD227"/>
  <c r="BB227"/>
  <c r="AW227"/>
  <c r="AT227"/>
  <c r="AQ227"/>
  <c r="AN227"/>
  <c r="AX51" i="78"/>
  <c r="AK227" i="64"/>
  <c r="AH227"/>
  <c r="AW247"/>
  <c r="AT247"/>
  <c r="AQ247"/>
  <c r="AN247"/>
  <c r="AK247"/>
  <c r="AH247"/>
  <c r="AW246"/>
  <c r="AT246"/>
  <c r="AQ246"/>
  <c r="AN246"/>
  <c r="AK246"/>
  <c r="AH246"/>
  <c r="AX53" i="75"/>
  <c r="AX54"/>
  <c r="BF226" i="64"/>
  <c r="AX52" i="75"/>
  <c r="BH226" i="64" s="1"/>
  <c r="BD226"/>
  <c r="AX51" i="75"/>
  <c r="BB226" i="64"/>
  <c r="AW226"/>
  <c r="AT226"/>
  <c r="AQ226"/>
  <c r="AN226"/>
  <c r="AK226"/>
  <c r="AH226"/>
  <c r="L214" s="1"/>
  <c r="BH225"/>
  <c r="BF225"/>
  <c r="BD225"/>
  <c r="BB225"/>
  <c r="AW225"/>
  <c r="AT225"/>
  <c r="D253" s="1"/>
  <c r="AQ225"/>
  <c r="AN225"/>
  <c r="AK225"/>
  <c r="AH225"/>
  <c r="AW245"/>
  <c r="AT245"/>
  <c r="AQ245"/>
  <c r="AN245"/>
  <c r="AK245"/>
  <c r="AH245"/>
  <c r="AW244"/>
  <c r="AK244"/>
  <c r="AH244"/>
  <c r="AX51" i="79"/>
  <c r="AW243" i="64"/>
  <c r="AW242"/>
  <c r="AX52" i="79"/>
  <c r="AX73" i="80"/>
  <c r="BH222" i="64"/>
  <c r="AX74" i="80"/>
  <c r="BF222" i="64"/>
  <c r="AX75" i="80"/>
  <c r="BD222" i="64"/>
  <c r="AX76" i="80"/>
  <c r="BB222" i="64"/>
  <c r="AX56" i="80"/>
  <c r="AW222" i="64"/>
  <c r="AX58" i="80"/>
  <c r="AT222" i="64"/>
  <c r="AQ222"/>
  <c r="AX66" i="80"/>
  <c r="AX70"/>
  <c r="AX62"/>
  <c r="AH222" i="64"/>
  <c r="L215" s="1"/>
  <c r="BH221"/>
  <c r="BF221"/>
  <c r="BB221"/>
  <c r="AX55" i="80"/>
  <c r="AW221" i="64"/>
  <c r="AX57" i="80"/>
  <c r="AT221" i="64"/>
  <c r="AX65" i="80"/>
  <c r="AN221" i="64"/>
  <c r="AX69" i="80"/>
  <c r="AK221" i="64"/>
  <c r="D223" s="1"/>
  <c r="AX61" i="80"/>
  <c r="AH221" i="64"/>
  <c r="AX72" i="80"/>
  <c r="AW241" i="64"/>
  <c r="AX60" i="80"/>
  <c r="AT241" i="64"/>
  <c r="AX52" i="80"/>
  <c r="AN222" i="64" s="1"/>
  <c r="AQ241"/>
  <c r="AX68" i="80"/>
  <c r="AN241" i="64"/>
  <c r="AX54" i="80"/>
  <c r="BD221" i="64" s="1"/>
  <c r="AK241"/>
  <c r="AX64" i="80"/>
  <c r="AH241" i="64"/>
  <c r="AX71" i="80"/>
  <c r="AW240" i="64"/>
  <c r="AX59" i="80"/>
  <c r="AT240" i="64"/>
  <c r="AX51" i="80"/>
  <c r="AK222" i="64" s="1"/>
  <c r="AQ240"/>
  <c r="AX67" i="80"/>
  <c r="AN240" i="64"/>
  <c r="AX53" i="80"/>
  <c r="AQ221" i="64" s="1"/>
  <c r="AK240"/>
  <c r="AX63" i="80"/>
  <c r="AH240" i="64"/>
  <c r="AW239"/>
  <c r="AT239"/>
  <c r="AQ239"/>
  <c r="AX53" i="77"/>
  <c r="AN239" i="64"/>
  <c r="AK239"/>
  <c r="AH239"/>
  <c r="AW238"/>
  <c r="AX52" i="77"/>
  <c r="AK238" i="64"/>
  <c r="BH220"/>
  <c r="BF220"/>
  <c r="BD220"/>
  <c r="BB220"/>
  <c r="AW220"/>
  <c r="AT220"/>
  <c r="AQ220"/>
  <c r="AN220"/>
  <c r="AK220"/>
  <c r="AH220"/>
  <c r="BH219"/>
  <c r="BF219"/>
  <c r="BD219"/>
  <c r="BB219"/>
  <c r="AX51" i="77"/>
  <c r="AH238" i="64" s="1"/>
  <c r="AW219"/>
  <c r="AT219"/>
  <c r="AQ219"/>
  <c r="AN219"/>
  <c r="AK219"/>
  <c r="AH219"/>
  <c r="AX56" i="74"/>
  <c r="AX55"/>
  <c r="AX51"/>
  <c r="BH218" i="64" s="1"/>
  <c r="AX52" i="74"/>
  <c r="BF218" i="64" s="1"/>
  <c r="AW218"/>
  <c r="AT218"/>
  <c r="AQ218"/>
  <c r="AX53" i="74"/>
  <c r="AN218" i="64" s="1"/>
  <c r="AK218"/>
  <c r="BH217"/>
  <c r="AW217"/>
  <c r="AT217"/>
  <c r="AX54" i="74"/>
  <c r="BB218" i="64" s="1"/>
  <c r="AN217"/>
  <c r="AH217"/>
  <c r="AW237"/>
  <c r="AT237"/>
  <c r="AQ237"/>
  <c r="AN237"/>
  <c r="AK237"/>
  <c r="AH237"/>
  <c r="AQ236"/>
  <c r="D313" s="1"/>
  <c r="AN236"/>
  <c r="AK236"/>
  <c r="AW235"/>
  <c r="AW234"/>
  <c r="AT235"/>
  <c r="AX51" i="65"/>
  <c r="AT234" i="64"/>
  <c r="AQ235"/>
  <c r="AQ234"/>
  <c r="AN235"/>
  <c r="AN234"/>
  <c r="AK235"/>
  <c r="AK234"/>
  <c r="AH235"/>
  <c r="AH234"/>
  <c r="BH216"/>
  <c r="BF216"/>
  <c r="BD216"/>
  <c r="BB216"/>
  <c r="AW216"/>
  <c r="AW215"/>
  <c r="AT216"/>
  <c r="AQ216"/>
  <c r="AN216"/>
  <c r="AN215"/>
  <c r="AK216"/>
  <c r="AK215"/>
  <c r="AH216"/>
  <c r="AH215"/>
  <c r="AW52" i="74"/>
  <c r="AW56"/>
  <c r="AQ110" i="64" s="1"/>
  <c r="AW54" i="74"/>
  <c r="AW53"/>
  <c r="AN128" i="64"/>
  <c r="AW55" i="74"/>
  <c r="AH128" i="64" s="1"/>
  <c r="BH110"/>
  <c r="BF110"/>
  <c r="AW58" i="74"/>
  <c r="AT129" i="64" s="1"/>
  <c r="BD110"/>
  <c r="BB110"/>
  <c r="AW110"/>
  <c r="AT110"/>
  <c r="AN110"/>
  <c r="AW51" i="74"/>
  <c r="AN129" i="64" s="1"/>
  <c r="AH110"/>
  <c r="BH109"/>
  <c r="BF109"/>
  <c r="BD109"/>
  <c r="BB109"/>
  <c r="AW109"/>
  <c r="AW57" i="74"/>
  <c r="AK110" i="64" s="1"/>
  <c r="AN109"/>
  <c r="AK109"/>
  <c r="AH109"/>
  <c r="AW112"/>
  <c r="AQ112"/>
  <c r="AW111"/>
  <c r="AQ111"/>
  <c r="AW51" i="77"/>
  <c r="BB112" i="64" s="1"/>
  <c r="AQ131"/>
  <c r="AK131"/>
  <c r="AW52" i="77"/>
  <c r="BD112" i="64" s="1"/>
  <c r="AK130"/>
  <c r="AW76" i="80"/>
  <c r="AW75"/>
  <c r="AW74"/>
  <c r="AW73"/>
  <c r="AW54"/>
  <c r="AW114" i="64"/>
  <c r="AW58" i="80"/>
  <c r="AT114" i="64"/>
  <c r="AW72" i="80"/>
  <c r="AQ114" i="64"/>
  <c r="AW66" i="80"/>
  <c r="AW70"/>
  <c r="AW62"/>
  <c r="AW53"/>
  <c r="AT132" i="64" s="1"/>
  <c r="AW57" i="80"/>
  <c r="AT113" i="64"/>
  <c r="AW71" i="80"/>
  <c r="AW65"/>
  <c r="AW69"/>
  <c r="AW61"/>
  <c r="AW60"/>
  <c r="AW52"/>
  <c r="AW68"/>
  <c r="AW56"/>
  <c r="AK133" i="64" s="1"/>
  <c r="AW64" i="80"/>
  <c r="AW59"/>
  <c r="AW51"/>
  <c r="BB114" i="64" s="1"/>
  <c r="AW67" i="80"/>
  <c r="AW55"/>
  <c r="BF114" i="64" s="1"/>
  <c r="AW63" i="80"/>
  <c r="AW58" i="79"/>
  <c r="AW53"/>
  <c r="AW54"/>
  <c r="AW51"/>
  <c r="BB116" i="64" s="1"/>
  <c r="AW116"/>
  <c r="AT116"/>
  <c r="AW56" i="79"/>
  <c r="AQ116" i="64" s="1"/>
  <c r="BB115"/>
  <c r="AT115"/>
  <c r="AW55" i="79"/>
  <c r="AQ115" i="64"/>
  <c r="AW52" i="79"/>
  <c r="AT135" i="64" s="1"/>
  <c r="AT134"/>
  <c r="AQ134"/>
  <c r="AN134"/>
  <c r="AK134"/>
  <c r="AW51" i="75"/>
  <c r="AT139" i="64"/>
  <c r="AQ139"/>
  <c r="AN139"/>
  <c r="AK139"/>
  <c r="AH139"/>
  <c r="AT138"/>
  <c r="AQ138"/>
  <c r="AN138"/>
  <c r="AK138"/>
  <c r="AH138"/>
  <c r="BH120"/>
  <c r="BF120"/>
  <c r="BD120"/>
  <c r="BB120"/>
  <c r="AW120"/>
  <c r="AT120"/>
  <c r="AQ120"/>
  <c r="AN120"/>
  <c r="AK120"/>
  <c r="AH120"/>
  <c r="BH119"/>
  <c r="BF119"/>
  <c r="BD119"/>
  <c r="BB119"/>
  <c r="AW119"/>
  <c r="AT119"/>
  <c r="AW51" i="78"/>
  <c r="AN119" i="64"/>
  <c r="AK119"/>
  <c r="AH119"/>
  <c r="AW122"/>
  <c r="AT122"/>
  <c r="AW121"/>
  <c r="AK141"/>
  <c r="AK140"/>
  <c r="AT127"/>
  <c r="AT126"/>
  <c r="AQ127"/>
  <c r="AQ126"/>
  <c r="AN127"/>
  <c r="AN126"/>
  <c r="AK127"/>
  <c r="AK126"/>
  <c r="AH127"/>
  <c r="AH126"/>
  <c r="BH108"/>
  <c r="BF108"/>
  <c r="BD108"/>
  <c r="BB108"/>
  <c r="BH107"/>
  <c r="BF107"/>
  <c r="BD107"/>
  <c r="BB107"/>
  <c r="AW108"/>
  <c r="AW107"/>
  <c r="AT108"/>
  <c r="AQ108"/>
  <c r="AW51" i="65"/>
  <c r="AQ107" i="64"/>
  <c r="AN108"/>
  <c r="AN107"/>
  <c r="AK108"/>
  <c r="AK107"/>
  <c r="AH108"/>
  <c r="AH107"/>
  <c r="AT42"/>
  <c r="AN42"/>
  <c r="AK42"/>
  <c r="AK41"/>
  <c r="AT23"/>
  <c r="AQ23"/>
  <c r="AT22"/>
  <c r="AQ22"/>
  <c r="AT40"/>
  <c r="AQ40"/>
  <c r="AN40"/>
  <c r="AK40"/>
  <c r="AH40"/>
  <c r="AT39"/>
  <c r="AQ39"/>
  <c r="AN39"/>
  <c r="AK39"/>
  <c r="AV51" i="78"/>
  <c r="AH39" i="64"/>
  <c r="BF21"/>
  <c r="BD21"/>
  <c r="BB21"/>
  <c r="AZ21"/>
  <c r="AT21"/>
  <c r="AQ21"/>
  <c r="AN21"/>
  <c r="AK21"/>
  <c r="AH21"/>
  <c r="BF20"/>
  <c r="BD20"/>
  <c r="BB20"/>
  <c r="AZ20"/>
  <c r="AT20"/>
  <c r="AQ20"/>
  <c r="AN20"/>
  <c r="AV52" i="78"/>
  <c r="AK20" i="64"/>
  <c r="AH20"/>
  <c r="AV56" i="75"/>
  <c r="AV57"/>
  <c r="AV52"/>
  <c r="AV58"/>
  <c r="AV51"/>
  <c r="AV53"/>
  <c r="AT19" i="64" s="1"/>
  <c r="AV55" i="75"/>
  <c r="AH37" i="64" s="1"/>
  <c r="AV54" i="75"/>
  <c r="AN19" i="64" s="1"/>
  <c r="AH18"/>
  <c r="AV51" i="79"/>
  <c r="AV52"/>
  <c r="BF16" i="64"/>
  <c r="BD16"/>
  <c r="AV53" i="79"/>
  <c r="AQ16" i="64" s="1"/>
  <c r="AH16"/>
  <c r="AV54" i="80"/>
  <c r="AQ14" i="64" s="1"/>
  <c r="AV53" i="80"/>
  <c r="BB15" i="64" s="1"/>
  <c r="AV52" i="80"/>
  <c r="AN14" i="64" s="1"/>
  <c r="AV51" i="80"/>
  <c r="AZ15" i="64" s="1"/>
  <c r="AV70" i="80"/>
  <c r="AV68"/>
  <c r="AV62"/>
  <c r="AZ14" i="64"/>
  <c r="AV69" i="80"/>
  <c r="AV67"/>
  <c r="AV61"/>
  <c r="AV66"/>
  <c r="AT34" i="64"/>
  <c r="AV58" i="80"/>
  <c r="AN34" i="64" s="1"/>
  <c r="AQ34"/>
  <c r="AV56" i="80"/>
  <c r="BB14" i="64" s="1"/>
  <c r="AV64" i="80"/>
  <c r="AK34" i="64"/>
  <c r="AV60" i="80"/>
  <c r="AH34" i="64"/>
  <c r="AV65" i="80"/>
  <c r="AT33" i="64"/>
  <c r="AV57" i="80"/>
  <c r="BD15" i="64" s="1"/>
  <c r="AQ33"/>
  <c r="AV55" i="80"/>
  <c r="AT15" i="64" s="1"/>
  <c r="AN33"/>
  <c r="AV63" i="80"/>
  <c r="AK33" i="64"/>
  <c r="AV59" i="80"/>
  <c r="AH33" i="64"/>
  <c r="AV55" i="77"/>
  <c r="AV56"/>
  <c r="AV53"/>
  <c r="AN32" i="64"/>
  <c r="AV57" i="77"/>
  <c r="AK32" i="64"/>
  <c r="AH32"/>
  <c r="AT31"/>
  <c r="AV51" i="77"/>
  <c r="AQ31" i="64"/>
  <c r="AV52" i="77"/>
  <c r="AQ32" i="64" s="1"/>
  <c r="AH31"/>
  <c r="L62" s="1"/>
  <c r="BF13"/>
  <c r="BD13"/>
  <c r="AZ13"/>
  <c r="AT13"/>
  <c r="AN13"/>
  <c r="AH13"/>
  <c r="BF12"/>
  <c r="BD12"/>
  <c r="AZ12"/>
  <c r="AT12"/>
  <c r="AQ12"/>
  <c r="AK12"/>
  <c r="AV54" i="77"/>
  <c r="AN31" i="64" s="1"/>
  <c r="AH12"/>
  <c r="D11" s="1"/>
  <c r="AV58" i="74"/>
  <c r="AT30" i="64"/>
  <c r="AQ30"/>
  <c r="AV56" i="74"/>
  <c r="AN30" i="64"/>
  <c r="AV53" i="74"/>
  <c r="AV54"/>
  <c r="AV55"/>
  <c r="AK30" i="64" s="1"/>
  <c r="AN29"/>
  <c r="AV57" i="74"/>
  <c r="AV51"/>
  <c r="AT29" i="64" s="1"/>
  <c r="AZ11"/>
  <c r="AT11"/>
  <c r="AQ11"/>
  <c r="L35" s="1"/>
  <c r="AV59" i="74"/>
  <c r="AN11" i="64"/>
  <c r="AV52" i="74"/>
  <c r="AQ29" i="64" s="1"/>
  <c r="AK11"/>
  <c r="AH11"/>
  <c r="BF10"/>
  <c r="BD10"/>
  <c r="BB10"/>
  <c r="AZ10"/>
  <c r="AT10"/>
  <c r="AQ10"/>
  <c r="AK10"/>
  <c r="AH10"/>
  <c r="AV70" i="65"/>
  <c r="AV69"/>
  <c r="AV68"/>
  <c r="AV67"/>
  <c r="AV66"/>
  <c r="AV65"/>
  <c r="AV64"/>
  <c r="AV63"/>
  <c r="AV62"/>
  <c r="AV61"/>
  <c r="AV60"/>
  <c r="AV59"/>
  <c r="AV58"/>
  <c r="AV57"/>
  <c r="AV56"/>
  <c r="BF9" i="64" s="1"/>
  <c r="AV55" i="65"/>
  <c r="AV54"/>
  <c r="BB9" i="64" s="1"/>
  <c r="AV53" i="65"/>
  <c r="AV52"/>
  <c r="AQ9" i="64" s="1"/>
  <c r="L33" s="1"/>
  <c r="AN27"/>
  <c r="AN28"/>
  <c r="AK28"/>
  <c r="AV60" i="74"/>
  <c r="AV61"/>
  <c r="AV62"/>
  <c r="AV63"/>
  <c r="AV64"/>
  <c r="AV65"/>
  <c r="AV66"/>
  <c r="AV67"/>
  <c r="AV68"/>
  <c r="AV69"/>
  <c r="AV70"/>
  <c r="AT28" i="64"/>
  <c r="AV51" i="65"/>
  <c r="AK27" i="64" s="1"/>
  <c r="AT27"/>
  <c r="AQ28"/>
  <c r="AQ27"/>
  <c r="AH28"/>
  <c r="L63" s="1"/>
  <c r="AH27"/>
  <c r="BD9"/>
  <c r="AZ9"/>
  <c r="BD8"/>
  <c r="AZ8"/>
  <c r="AT9"/>
  <c r="AT8"/>
  <c r="AQ8"/>
  <c r="AN9"/>
  <c r="AN8"/>
  <c r="AK9"/>
  <c r="L18" s="1"/>
  <c r="AK8"/>
  <c r="AH9"/>
  <c r="BZ213" i="21"/>
  <c r="N301"/>
  <c r="M301"/>
  <c r="L301"/>
  <c r="N300"/>
  <c r="M300"/>
  <c r="L300"/>
  <c r="N299"/>
  <c r="M299"/>
  <c r="L299"/>
  <c r="N298"/>
  <c r="M298"/>
  <c r="L298"/>
  <c r="N297"/>
  <c r="M297"/>
  <c r="L297"/>
  <c r="N296"/>
  <c r="M296"/>
  <c r="L296"/>
  <c r="N295"/>
  <c r="M295"/>
  <c r="L295"/>
  <c r="F301"/>
  <c r="E301"/>
  <c r="D301"/>
  <c r="F300"/>
  <c r="E300"/>
  <c r="D300"/>
  <c r="F299"/>
  <c r="E299"/>
  <c r="D299"/>
  <c r="F298"/>
  <c r="E298"/>
  <c r="D298"/>
  <c r="F297"/>
  <c r="E297"/>
  <c r="D297"/>
  <c r="F296"/>
  <c r="E296"/>
  <c r="D296"/>
  <c r="F295"/>
  <c r="E295"/>
  <c r="AW244"/>
  <c r="D295"/>
  <c r="G294"/>
  <c r="N294"/>
  <c r="F294"/>
  <c r="L294"/>
  <c r="AW236"/>
  <c r="D294"/>
  <c r="AW249"/>
  <c r="AT249"/>
  <c r="AQ249"/>
  <c r="AN249"/>
  <c r="AK249"/>
  <c r="AH249"/>
  <c r="AW248"/>
  <c r="AT248"/>
  <c r="AN248"/>
  <c r="AK248"/>
  <c r="AH248"/>
  <c r="BH230"/>
  <c r="BF230"/>
  <c r="BD230"/>
  <c r="BB230"/>
  <c r="AW230"/>
  <c r="AT230"/>
  <c r="AQ230"/>
  <c r="AN230"/>
  <c r="AK230"/>
  <c r="AH230"/>
  <c r="BH229"/>
  <c r="BF229"/>
  <c r="BD229"/>
  <c r="BB229"/>
  <c r="AW229"/>
  <c r="AT229"/>
  <c r="AQ229"/>
  <c r="AN229"/>
  <c r="BH228"/>
  <c r="BF228"/>
  <c r="BD228"/>
  <c r="BB228"/>
  <c r="AW228"/>
  <c r="AT228"/>
  <c r="AQ228"/>
  <c r="AN228"/>
  <c r="AK228"/>
  <c r="AH228"/>
  <c r="BH227"/>
  <c r="BF227"/>
  <c r="BD227"/>
  <c r="BB227"/>
  <c r="AW227"/>
  <c r="AX18" i="78"/>
  <c r="AT227" i="21"/>
  <c r="AQ227"/>
  <c r="AX17" i="78"/>
  <c r="AN227" i="21"/>
  <c r="AK227"/>
  <c r="AH227"/>
  <c r="AW247"/>
  <c r="AT247"/>
  <c r="AQ247"/>
  <c r="AN247"/>
  <c r="AK247"/>
  <c r="AH247"/>
  <c r="AW246"/>
  <c r="AT246"/>
  <c r="AQ246"/>
  <c r="AN246"/>
  <c r="AK246"/>
  <c r="AH246"/>
  <c r="AW245"/>
  <c r="AX20" i="75"/>
  <c r="BD225" i="21" s="1"/>
  <c r="AK245"/>
  <c r="AH245"/>
  <c r="AX17" i="75"/>
  <c r="AQ244" i="21" s="1"/>
  <c r="AX18" i="75"/>
  <c r="AT244" i="21" s="1"/>
  <c r="BD226"/>
  <c r="BB226"/>
  <c r="AT226"/>
  <c r="AQ226"/>
  <c r="AX19" i="75"/>
  <c r="AN226" i="21" s="1"/>
  <c r="BB225"/>
  <c r="AT225"/>
  <c r="AN225"/>
  <c r="AX21" i="75"/>
  <c r="AQ245" i="21" s="1"/>
  <c r="AK225"/>
  <c r="AH225"/>
  <c r="BH224"/>
  <c r="BF224"/>
  <c r="BD224"/>
  <c r="BB224"/>
  <c r="AW224"/>
  <c r="AT224"/>
  <c r="AQ224"/>
  <c r="AN224"/>
  <c r="AK224"/>
  <c r="AH224"/>
  <c r="BH223"/>
  <c r="BF223"/>
  <c r="BD223"/>
  <c r="BB223"/>
  <c r="AW223"/>
  <c r="AT223"/>
  <c r="AQ223"/>
  <c r="AN223"/>
  <c r="AK223"/>
  <c r="AH223"/>
  <c r="AW243"/>
  <c r="AT243"/>
  <c r="AQ243"/>
  <c r="AN243"/>
  <c r="AK243"/>
  <c r="AH243"/>
  <c r="AW242"/>
  <c r="AT242"/>
  <c r="AQ242"/>
  <c r="AN242"/>
  <c r="AK242"/>
  <c r="AH242"/>
  <c r="AX38" i="80"/>
  <c r="AW241" i="21"/>
  <c r="AX30" i="80"/>
  <c r="AT241" i="21"/>
  <c r="AX20" i="80"/>
  <c r="AQ241" i="21"/>
  <c r="AX26" i="80"/>
  <c r="AN241" i="21"/>
  <c r="AX18" i="80"/>
  <c r="AK241" i="21"/>
  <c r="AX34" i="80"/>
  <c r="AH241" i="21"/>
  <c r="AX37" i="80"/>
  <c r="AW240" i="21"/>
  <c r="AX29" i="80"/>
  <c r="AT240" i="21"/>
  <c r="AX19" i="80"/>
  <c r="AQ240" i="21"/>
  <c r="AX25" i="80"/>
  <c r="AN240" i="21"/>
  <c r="AX17" i="80"/>
  <c r="AK240" i="21"/>
  <c r="AX33" i="80"/>
  <c r="AH240" i="21"/>
  <c r="BH222"/>
  <c r="BF222"/>
  <c r="BD222"/>
  <c r="BB222"/>
  <c r="AX22" i="80"/>
  <c r="AW222" i="21"/>
  <c r="AX24" i="80"/>
  <c r="AT222" i="21"/>
  <c r="AX40" i="80"/>
  <c r="AQ222" i="21"/>
  <c r="AX32" i="80"/>
  <c r="AN222" i="21"/>
  <c r="AX36" i="80"/>
  <c r="AK222" i="21"/>
  <c r="AX28" i="80"/>
  <c r="AH222" i="21"/>
  <c r="BH221"/>
  <c r="BF221"/>
  <c r="BD221"/>
  <c r="BB221"/>
  <c r="AX21" i="80"/>
  <c r="AW221" i="21"/>
  <c r="AX23" i="80"/>
  <c r="AT221" i="21"/>
  <c r="AX39" i="80"/>
  <c r="AQ221" i="21"/>
  <c r="AX31" i="80"/>
  <c r="AN221" i="21"/>
  <c r="AX35" i="80"/>
  <c r="AK221" i="21"/>
  <c r="AX27" i="80"/>
  <c r="AH221" i="21"/>
  <c r="AW220"/>
  <c r="AT220"/>
  <c r="AQ220"/>
  <c r="AN220"/>
  <c r="AW219"/>
  <c r="AT219"/>
  <c r="AW239"/>
  <c r="AT239"/>
  <c r="AQ239"/>
  <c r="AN239"/>
  <c r="AK239"/>
  <c r="AW238"/>
  <c r="AW237"/>
  <c r="AT237"/>
  <c r="AQ237"/>
  <c r="AK237"/>
  <c r="AX20" i="74"/>
  <c r="AN237" i="21" s="1"/>
  <c r="AH237"/>
  <c r="AX18" i="74"/>
  <c r="AX19"/>
  <c r="AH236" i="21"/>
  <c r="AX21" i="74"/>
  <c r="BH218" i="21"/>
  <c r="AX17" i="74"/>
  <c r="AQ236" i="21" s="1"/>
  <c r="BB218"/>
  <c r="AW218"/>
  <c r="AT218"/>
  <c r="AQ218"/>
  <c r="AN218"/>
  <c r="AK218"/>
  <c r="AH218"/>
  <c r="BF217"/>
  <c r="BD217"/>
  <c r="BB217"/>
  <c r="AQ217"/>
  <c r="AN217"/>
  <c r="AK217"/>
  <c r="AH217"/>
  <c r="BH216"/>
  <c r="BF216"/>
  <c r="BD216"/>
  <c r="BB216"/>
  <c r="AW216"/>
  <c r="AT216"/>
  <c r="AQ216"/>
  <c r="AX18" i="65"/>
  <c r="AN216" i="21"/>
  <c r="AK216"/>
  <c r="AW235"/>
  <c r="AT235"/>
  <c r="AQ235"/>
  <c r="AN235"/>
  <c r="AK235"/>
  <c r="AH235"/>
  <c r="AW234"/>
  <c r="AT234"/>
  <c r="AQ234"/>
  <c r="AN234"/>
  <c r="AK234"/>
  <c r="BB215"/>
  <c r="AW215"/>
  <c r="AT215"/>
  <c r="AX17" i="65"/>
  <c r="AH234" i="21" s="1"/>
  <c r="AN215"/>
  <c r="AK215"/>
  <c r="AW17" i="74"/>
  <c r="AW18"/>
  <c r="AW19"/>
  <c r="AT129" i="21" s="1"/>
  <c r="AK129"/>
  <c r="AW24" i="74"/>
  <c r="AH129" i="21"/>
  <c r="AW21" i="74"/>
  <c r="AN128" i="21"/>
  <c r="AW20" i="74"/>
  <c r="AQ128" i="21" s="1"/>
  <c r="AW17" i="77"/>
  <c r="AK131" i="21"/>
  <c r="AW19" i="77"/>
  <c r="AT131" i="21" s="1"/>
  <c r="AN130"/>
  <c r="AW18" i="77"/>
  <c r="AW30" i="80"/>
  <c r="AW22"/>
  <c r="AW26"/>
  <c r="AW18"/>
  <c r="AQ132" i="21" s="1"/>
  <c r="AW34" i="80"/>
  <c r="AW29"/>
  <c r="AW21"/>
  <c r="AW25"/>
  <c r="AT133" i="21" s="1"/>
  <c r="AW17" i="80"/>
  <c r="AT114" i="21" s="1"/>
  <c r="AW33" i="80"/>
  <c r="AK135" i="21"/>
  <c r="AH135"/>
  <c r="AK134"/>
  <c r="AW18" i="75"/>
  <c r="AW20"/>
  <c r="AW17"/>
  <c r="AW23"/>
  <c r="AW19"/>
  <c r="AT139" i="21"/>
  <c r="AQ139"/>
  <c r="AN139"/>
  <c r="AK139"/>
  <c r="AH139"/>
  <c r="AT138"/>
  <c r="AQ138"/>
  <c r="AN138"/>
  <c r="AK138"/>
  <c r="AH138"/>
  <c r="AT141"/>
  <c r="AQ141"/>
  <c r="AN141"/>
  <c r="AK141"/>
  <c r="AT140"/>
  <c r="AW18" i="76"/>
  <c r="AH141" i="21" s="1"/>
  <c r="AQ140"/>
  <c r="AN140"/>
  <c r="BD122"/>
  <c r="BB122"/>
  <c r="AW122"/>
  <c r="AT122"/>
  <c r="AQ122"/>
  <c r="AN122"/>
  <c r="BH121"/>
  <c r="BD121"/>
  <c r="AW121"/>
  <c r="AT121"/>
  <c r="AQ121"/>
  <c r="BH120"/>
  <c r="BF120"/>
  <c r="BD120"/>
  <c r="BB120"/>
  <c r="AW120"/>
  <c r="AT120"/>
  <c r="AQ120"/>
  <c r="AW18" i="78"/>
  <c r="AN120" i="21"/>
  <c r="AK120"/>
  <c r="AH120"/>
  <c r="BH119"/>
  <c r="BF119"/>
  <c r="BD119"/>
  <c r="BB119"/>
  <c r="AW119"/>
  <c r="AT119"/>
  <c r="AQ119"/>
  <c r="AW17" i="78"/>
  <c r="AN119" i="21"/>
  <c r="AK119"/>
  <c r="AH119"/>
  <c r="AW22" i="75"/>
  <c r="AW118" i="21"/>
  <c r="AW24" i="75"/>
  <c r="AH137" i="21" s="1"/>
  <c r="BH116"/>
  <c r="BF116"/>
  <c r="BD116"/>
  <c r="BB116"/>
  <c r="AW116"/>
  <c r="AT116"/>
  <c r="BH115"/>
  <c r="BF115"/>
  <c r="BD115"/>
  <c r="BB115"/>
  <c r="AW115"/>
  <c r="AK115"/>
  <c r="AW42" i="80"/>
  <c r="AW41"/>
  <c r="AW40"/>
  <c r="AW39"/>
  <c r="AW20"/>
  <c r="AW24"/>
  <c r="AH133" i="21" s="1"/>
  <c r="AW38" i="80"/>
  <c r="AQ114" i="21"/>
  <c r="AW32" i="80"/>
  <c r="AW36"/>
  <c r="AW28"/>
  <c r="AW19"/>
  <c r="AH113" i="21" s="1"/>
  <c r="AW113"/>
  <c r="AW23" i="80"/>
  <c r="AQ133" i="21" s="1"/>
  <c r="L196" s="1"/>
  <c r="AW37" i="80"/>
  <c r="AW31"/>
  <c r="AN113" i="21"/>
  <c r="AW35" i="80"/>
  <c r="AW27"/>
  <c r="AW112" i="21"/>
  <c r="AT112"/>
  <c r="AW111"/>
  <c r="AT111"/>
  <c r="AT127"/>
  <c r="AQ127"/>
  <c r="AN127"/>
  <c r="BH110"/>
  <c r="BF110"/>
  <c r="BD110"/>
  <c r="BB110"/>
  <c r="AW110"/>
  <c r="AQ110"/>
  <c r="AN110"/>
  <c r="AW22" i="74"/>
  <c r="AH128" i="21" s="1"/>
  <c r="AK110"/>
  <c r="AH110"/>
  <c r="BH109"/>
  <c r="BF109"/>
  <c r="BD109"/>
  <c r="BB109"/>
  <c r="AW109"/>
  <c r="AW23" i="74"/>
  <c r="AT109" i="21"/>
  <c r="AQ109"/>
  <c r="AN109"/>
  <c r="AK109"/>
  <c r="AH109"/>
  <c r="AN108"/>
  <c r="AT126"/>
  <c r="AQ126"/>
  <c r="AW18" i="65"/>
  <c r="AN107" i="21"/>
  <c r="AW17" i="65"/>
  <c r="AV19" i="77"/>
  <c r="AV17"/>
  <c r="AV18"/>
  <c r="AV32" i="80"/>
  <c r="AV24"/>
  <c r="AV30"/>
  <c r="AV26"/>
  <c r="AV18"/>
  <c r="AV31"/>
  <c r="AV23"/>
  <c r="AV29"/>
  <c r="AV25"/>
  <c r="AV17"/>
  <c r="AK36" i="21"/>
  <c r="AN35"/>
  <c r="AH35"/>
  <c r="D63" s="1"/>
  <c r="AV23" i="75"/>
  <c r="AV24"/>
  <c r="AV25"/>
  <c r="AV26"/>
  <c r="AV17"/>
  <c r="AV22"/>
  <c r="AV20"/>
  <c r="BB19" i="21" s="1"/>
  <c r="AT40"/>
  <c r="AQ40"/>
  <c r="AN40"/>
  <c r="AK40"/>
  <c r="AH40"/>
  <c r="AT39"/>
  <c r="AQ39"/>
  <c r="AN39"/>
  <c r="AK39"/>
  <c r="AH39"/>
  <c r="AK42"/>
  <c r="AK41"/>
  <c r="AT23"/>
  <c r="AQ23"/>
  <c r="AT22"/>
  <c r="AQ22"/>
  <c r="BF21"/>
  <c r="BD21"/>
  <c r="BB21"/>
  <c r="AZ21"/>
  <c r="AT21"/>
  <c r="AQ21"/>
  <c r="AN21"/>
  <c r="AK21"/>
  <c r="AH21"/>
  <c r="BF20"/>
  <c r="BD20"/>
  <c r="BB20"/>
  <c r="AZ20"/>
  <c r="AT20"/>
  <c r="AQ20"/>
  <c r="AN20"/>
  <c r="AK20"/>
  <c r="AH20"/>
  <c r="AV21" i="75"/>
  <c r="AV19"/>
  <c r="BB18" i="21"/>
  <c r="BD17"/>
  <c r="BB17"/>
  <c r="AZ17"/>
  <c r="AT17"/>
  <c r="AQ17"/>
  <c r="BD16"/>
  <c r="BB16"/>
  <c r="AZ16"/>
  <c r="AN16"/>
  <c r="AH16"/>
  <c r="AV20" i="80"/>
  <c r="AT34" i="21" s="1"/>
  <c r="AV19" i="80"/>
  <c r="AN14" i="21" s="1"/>
  <c r="D26" s="1"/>
  <c r="BD15"/>
  <c r="BB15"/>
  <c r="AV22" i="80"/>
  <c r="AQ15" i="21"/>
  <c r="AV36" i="80"/>
  <c r="AV34"/>
  <c r="AV28"/>
  <c r="BD14" i="21"/>
  <c r="AZ14"/>
  <c r="AV21" i="80"/>
  <c r="AT15" i="21" s="1"/>
  <c r="AV35" i="80"/>
  <c r="AV33"/>
  <c r="AK14" i="21"/>
  <c r="AV27" i="80"/>
  <c r="AH14" i="21"/>
  <c r="D11" s="1"/>
  <c r="AH12"/>
  <c r="D10" s="1"/>
  <c r="AV23" i="74"/>
  <c r="AT30" i="21"/>
  <c r="AV27" i="74"/>
  <c r="AV19"/>
  <c r="AV26"/>
  <c r="AV20"/>
  <c r="AQ11" i="21" s="1"/>
  <c r="AV28" i="74"/>
  <c r="AV17"/>
  <c r="AH30" i="21" s="1"/>
  <c r="AV22" i="74"/>
  <c r="AV18"/>
  <c r="AQ29" i="21" s="1"/>
  <c r="AZ11"/>
  <c r="AV24" i="74"/>
  <c r="BF11" i="21" s="1"/>
  <c r="AH11"/>
  <c r="L8" s="1"/>
  <c r="AZ10"/>
  <c r="D53" s="1"/>
  <c r="AV21" i="74"/>
  <c r="AN11" i="21" s="1"/>
  <c r="AT9"/>
  <c r="AV20" i="65"/>
  <c r="BB9" i="21" s="1"/>
  <c r="AQ9"/>
  <c r="AV19" i="65"/>
  <c r="AH28" i="21" s="1"/>
  <c r="AK9"/>
  <c r="AV17" i="65"/>
  <c r="AH27" i="21" s="1"/>
  <c r="AT28"/>
  <c r="AQ28"/>
  <c r="AN28"/>
  <c r="AK28"/>
  <c r="AV22" i="65"/>
  <c r="AN27" i="21"/>
  <c r="AK27"/>
  <c r="AV21" i="65"/>
  <c r="AQ27" i="21" s="1"/>
  <c r="BF9"/>
  <c r="AV18" i="65"/>
  <c r="AN9" i="21" s="1"/>
  <c r="L28" s="1"/>
  <c r="BD8"/>
  <c r="H57" s="1"/>
  <c r="AQ8"/>
  <c r="AK8"/>
  <c r="S301" i="64"/>
  <c r="T301"/>
  <c r="S300"/>
  <c r="T300"/>
  <c r="AB300" s="1"/>
  <c r="S299"/>
  <c r="T299"/>
  <c r="AA299" s="1"/>
  <c r="S298"/>
  <c r="T298"/>
  <c r="Z298" s="1"/>
  <c r="S297"/>
  <c r="T297"/>
  <c r="S296"/>
  <c r="T296"/>
  <c r="X296" s="1"/>
  <c r="S295"/>
  <c r="T295"/>
  <c r="W295" s="1"/>
  <c r="S294"/>
  <c r="T294"/>
  <c r="V294" s="1"/>
  <c r="M294"/>
  <c r="E294"/>
  <c r="J293"/>
  <c r="S301" i="21"/>
  <c r="T301"/>
  <c r="AC301" s="1"/>
  <c r="S300"/>
  <c r="T300"/>
  <c r="AB300" s="1"/>
  <c r="S299"/>
  <c r="T299"/>
  <c r="S298"/>
  <c r="T298"/>
  <c r="Z298" s="1"/>
  <c r="S297"/>
  <c r="T297"/>
  <c r="Y297" s="1"/>
  <c r="S296"/>
  <c r="T296"/>
  <c r="X296" s="1"/>
  <c r="S295"/>
  <c r="T295"/>
  <c r="S294"/>
  <c r="T294"/>
  <c r="V294" s="1"/>
  <c r="M294"/>
  <c r="E294"/>
  <c r="J293"/>
  <c r="AU264" i="64"/>
  <c r="AT264"/>
  <c r="AQ264"/>
  <c r="AN264"/>
  <c r="AK264"/>
  <c r="AH264"/>
  <c r="A1"/>
  <c r="AU264" i="21"/>
  <c r="AT264"/>
  <c r="AQ264"/>
  <c r="AN264"/>
  <c r="AK264"/>
  <c r="AR14" i="76"/>
  <c r="AR48" s="1"/>
  <c r="AE14"/>
  <c r="AE48" s="1"/>
  <c r="AR13"/>
  <c r="AR14" i="78"/>
  <c r="AR48" s="1"/>
  <c r="AE14"/>
  <c r="AE48" s="1"/>
  <c r="AR13"/>
  <c r="AR14" i="75"/>
  <c r="AR48" s="1"/>
  <c r="AE14"/>
  <c r="AE48" s="1"/>
  <c r="AR13"/>
  <c r="AR47" s="1"/>
  <c r="AE48" i="79"/>
  <c r="AR14" i="80"/>
  <c r="AR48" s="1"/>
  <c r="AE14"/>
  <c r="AE48" s="1"/>
  <c r="AR13"/>
  <c r="AR47" s="1"/>
  <c r="AX71" i="79"/>
  <c r="AW71"/>
  <c r="AX70"/>
  <c r="AW70"/>
  <c r="AV70"/>
  <c r="AX69"/>
  <c r="AW69"/>
  <c r="AV69"/>
  <c r="AX68"/>
  <c r="AW68"/>
  <c r="AV68"/>
  <c r="AX67"/>
  <c r="AW67"/>
  <c r="AV67"/>
  <c r="AX66"/>
  <c r="AW66"/>
  <c r="AV66"/>
  <c r="AX65"/>
  <c r="AW65"/>
  <c r="AV65"/>
  <c r="AX64"/>
  <c r="AW64"/>
  <c r="AV64"/>
  <c r="AX63"/>
  <c r="AW63"/>
  <c r="AV63"/>
  <c r="AX62"/>
  <c r="AW62"/>
  <c r="AV62"/>
  <c r="AX57"/>
  <c r="AW57"/>
  <c r="AN116" i="64" s="1"/>
  <c r="AV57" i="79"/>
  <c r="AX37"/>
  <c r="AW37"/>
  <c r="AX27"/>
  <c r="AW27"/>
  <c r="AQ115" i="21" s="1"/>
  <c r="AV27" i="79"/>
  <c r="AH36" i="21" s="1"/>
  <c r="L64" s="1"/>
  <c r="AR14" i="77"/>
  <c r="AR13"/>
  <c r="AR47" s="1"/>
  <c r="AE14"/>
  <c r="AE48" s="1"/>
  <c r="AR14" i="74"/>
  <c r="AR48" s="1"/>
  <c r="AR13"/>
  <c r="AE14"/>
  <c r="AE48" s="1"/>
  <c r="B4" i="55"/>
  <c r="B13" i="79" s="1"/>
  <c r="B47" s="1"/>
  <c r="B3" i="55"/>
  <c r="B14" i="79" s="1"/>
  <c r="B48" s="1"/>
  <c r="AX41" i="80"/>
  <c r="AX42"/>
  <c r="AV25" i="79"/>
  <c r="AQ35" i="21" s="1"/>
  <c r="AW25" i="79"/>
  <c r="AH115" i="21" s="1"/>
  <c r="AX25" i="79"/>
  <c r="AV26"/>
  <c r="AW26"/>
  <c r="AX26"/>
  <c r="AV28"/>
  <c r="AH17" i="21" s="1"/>
  <c r="L11" s="1"/>
  <c r="AW28" i="79"/>
  <c r="AT115" i="21" s="1"/>
  <c r="AX28" i="79"/>
  <c r="AV29"/>
  <c r="AN17" i="21" s="1"/>
  <c r="AW29" i="79"/>
  <c r="AT135" i="21" s="1"/>
  <c r="AX29" i="79"/>
  <c r="AV30"/>
  <c r="AW30"/>
  <c r="AK116" i="21" s="1"/>
  <c r="AX30" i="79"/>
  <c r="AV31"/>
  <c r="AW31"/>
  <c r="AX31"/>
  <c r="AV32"/>
  <c r="AW32"/>
  <c r="AX32"/>
  <c r="AV33"/>
  <c r="AW33"/>
  <c r="AX33"/>
  <c r="AV34"/>
  <c r="AW34"/>
  <c r="AX34"/>
  <c r="AV35"/>
  <c r="AW35"/>
  <c r="AX35"/>
  <c r="AV36"/>
  <c r="AW36"/>
  <c r="AX36"/>
  <c r="AW38"/>
  <c r="AX38"/>
  <c r="AW39"/>
  <c r="AX39"/>
  <c r="AW40"/>
  <c r="AX40"/>
  <c r="AW41"/>
  <c r="AX41"/>
  <c r="AW42"/>
  <c r="AX42"/>
  <c r="AR47"/>
  <c r="AX53"/>
  <c r="AV54"/>
  <c r="AX54"/>
  <c r="AV55"/>
  <c r="AX55"/>
  <c r="AV56"/>
  <c r="AX56"/>
  <c r="BH224" i="64" s="1"/>
  <c r="AV58" i="79"/>
  <c r="AX58"/>
  <c r="AT243" i="64" s="1"/>
  <c r="D323" s="1"/>
  <c r="AV59" i="79"/>
  <c r="AW59"/>
  <c r="BH115" i="64" s="1"/>
  <c r="AX59" i="79"/>
  <c r="AV60"/>
  <c r="AW60"/>
  <c r="AH115" i="64" s="1"/>
  <c r="AX60" i="79"/>
  <c r="AV61"/>
  <c r="AW61"/>
  <c r="AX61"/>
  <c r="AW72"/>
  <c r="AX72"/>
  <c r="AW73"/>
  <c r="AX73"/>
  <c r="AW74"/>
  <c r="AX74"/>
  <c r="AW75"/>
  <c r="AX75"/>
  <c r="AW76"/>
  <c r="AX76"/>
  <c r="AV17" i="78"/>
  <c r="AV18"/>
  <c r="AV19"/>
  <c r="AW19"/>
  <c r="AX19"/>
  <c r="AV20"/>
  <c r="AW20"/>
  <c r="AX20"/>
  <c r="AV21"/>
  <c r="AW21"/>
  <c r="AX21"/>
  <c r="AV22"/>
  <c r="AW22"/>
  <c r="AX22"/>
  <c r="AV23"/>
  <c r="AW23"/>
  <c r="AX23"/>
  <c r="AV24"/>
  <c r="AW24"/>
  <c r="AX24"/>
  <c r="AV25"/>
  <c r="AW25"/>
  <c r="AX25"/>
  <c r="AV26"/>
  <c r="AW26"/>
  <c r="AX26"/>
  <c r="AV27"/>
  <c r="AW27"/>
  <c r="AX27"/>
  <c r="AV28"/>
  <c r="AW28"/>
  <c r="AX28"/>
  <c r="AV29"/>
  <c r="AW29"/>
  <c r="AX29"/>
  <c r="AV30"/>
  <c r="AW30"/>
  <c r="AX30"/>
  <c r="AV31"/>
  <c r="AW31"/>
  <c r="AX31"/>
  <c r="AV32"/>
  <c r="AW32"/>
  <c r="AX32"/>
  <c r="AV33"/>
  <c r="AW33"/>
  <c r="AX33"/>
  <c r="AV34"/>
  <c r="AW34"/>
  <c r="AX34"/>
  <c r="AV35"/>
  <c r="AW35"/>
  <c r="AX35"/>
  <c r="AV36"/>
  <c r="AW36"/>
  <c r="AX36"/>
  <c r="AW37"/>
  <c r="AX37"/>
  <c r="AW38"/>
  <c r="AX38"/>
  <c r="AW39"/>
  <c r="AX39"/>
  <c r="AW40"/>
  <c r="AX40"/>
  <c r="AW41"/>
  <c r="AX41"/>
  <c r="AW42"/>
  <c r="AX42"/>
  <c r="AR47"/>
  <c r="AW52"/>
  <c r="AX52"/>
  <c r="AV53"/>
  <c r="AW53"/>
  <c r="AX53"/>
  <c r="AV54"/>
  <c r="AW54"/>
  <c r="AX54"/>
  <c r="AV55"/>
  <c r="AW55"/>
  <c r="AX55"/>
  <c r="AV56"/>
  <c r="AW56"/>
  <c r="AX56"/>
  <c r="AV57"/>
  <c r="AW57"/>
  <c r="AX57"/>
  <c r="AV58"/>
  <c r="AW58"/>
  <c r="AX58"/>
  <c r="AV59"/>
  <c r="AW59"/>
  <c r="AX59"/>
  <c r="AV60"/>
  <c r="AW60"/>
  <c r="AX60"/>
  <c r="AV61"/>
  <c r="AW61"/>
  <c r="AX61"/>
  <c r="AV62"/>
  <c r="AW62"/>
  <c r="AX62"/>
  <c r="AV63"/>
  <c r="AW63"/>
  <c r="AX63"/>
  <c r="AV64"/>
  <c r="AW64"/>
  <c r="AX64"/>
  <c r="AV65"/>
  <c r="AW65"/>
  <c r="AX65"/>
  <c r="AV66"/>
  <c r="AW66"/>
  <c r="AX66"/>
  <c r="AV67"/>
  <c r="AW67"/>
  <c r="AX67"/>
  <c r="AV68"/>
  <c r="AW68"/>
  <c r="AX68"/>
  <c r="AV69"/>
  <c r="AW69"/>
  <c r="AX69"/>
  <c r="AV70"/>
  <c r="AW70"/>
  <c r="AX70"/>
  <c r="AW71"/>
  <c r="AX71"/>
  <c r="AW72"/>
  <c r="AX72"/>
  <c r="AW73"/>
  <c r="AX73"/>
  <c r="AW74"/>
  <c r="AX74"/>
  <c r="AW75"/>
  <c r="AX75"/>
  <c r="AW76"/>
  <c r="AX76"/>
  <c r="AX17" i="77"/>
  <c r="BB220" i="21" s="1"/>
  <c r="AX18" i="77"/>
  <c r="AN238" i="21" s="1"/>
  <c r="AX19" i="77"/>
  <c r="BF220" i="21" s="1"/>
  <c r="AV20" i="77"/>
  <c r="AW20"/>
  <c r="AH131" i="21" s="1"/>
  <c r="AX20" i="77"/>
  <c r="AN219" i="21" s="1"/>
  <c r="AV21" i="77"/>
  <c r="AT32" i="21" s="1"/>
  <c r="AW21" i="77"/>
  <c r="AQ131" i="21" s="1"/>
  <c r="AX21" i="77"/>
  <c r="AV22"/>
  <c r="AK31" i="21" s="1"/>
  <c r="AW22" i="77"/>
  <c r="AQ130" i="21" s="1"/>
  <c r="AX22" i="77"/>
  <c r="AV23"/>
  <c r="AW23"/>
  <c r="AX23"/>
  <c r="AV24"/>
  <c r="AN32" i="21" s="1"/>
  <c r="AW24" i="77"/>
  <c r="AX24"/>
  <c r="AV25"/>
  <c r="AW25"/>
  <c r="AX25"/>
  <c r="AV26"/>
  <c r="AW26"/>
  <c r="AX26"/>
  <c r="AV27"/>
  <c r="AW27"/>
  <c r="AX27"/>
  <c r="AV28"/>
  <c r="AW28"/>
  <c r="AX28"/>
  <c r="AV29"/>
  <c r="AW29"/>
  <c r="AX29"/>
  <c r="AV30"/>
  <c r="AW30"/>
  <c r="AX30"/>
  <c r="AV31"/>
  <c r="AW31"/>
  <c r="AX31"/>
  <c r="AV32"/>
  <c r="AW32"/>
  <c r="AX32"/>
  <c r="AV33"/>
  <c r="AW33"/>
  <c r="AX33"/>
  <c r="AV34"/>
  <c r="AW34"/>
  <c r="AX34"/>
  <c r="AV35"/>
  <c r="AW35"/>
  <c r="AX35"/>
  <c r="AV36"/>
  <c r="AW36"/>
  <c r="AX36"/>
  <c r="AW37"/>
  <c r="AX37"/>
  <c r="AW38"/>
  <c r="AX38"/>
  <c r="AW39"/>
  <c r="AX39"/>
  <c r="AW40"/>
  <c r="AX40"/>
  <c r="AW41"/>
  <c r="AX41"/>
  <c r="AW42"/>
  <c r="AX42"/>
  <c r="AR48"/>
  <c r="AW53"/>
  <c r="BF112" i="64" s="1"/>
  <c r="AW54" i="77"/>
  <c r="AT131" i="64" s="1"/>
  <c r="AX54" i="77"/>
  <c r="AW55"/>
  <c r="AX55"/>
  <c r="AW56"/>
  <c r="AX56"/>
  <c r="AW57"/>
  <c r="AX57"/>
  <c r="AV58"/>
  <c r="AW58"/>
  <c r="AX58"/>
  <c r="AV59"/>
  <c r="AW59"/>
  <c r="AX59"/>
  <c r="AV60"/>
  <c r="AW60"/>
  <c r="AX60"/>
  <c r="AV61"/>
  <c r="AW61"/>
  <c r="AX61"/>
  <c r="AV62"/>
  <c r="AW62"/>
  <c r="AX62"/>
  <c r="AV63"/>
  <c r="AW63"/>
  <c r="AX63"/>
  <c r="AV64"/>
  <c r="AW64"/>
  <c r="AX64"/>
  <c r="AV65"/>
  <c r="AW65"/>
  <c r="AX65"/>
  <c r="AV66"/>
  <c r="AW66"/>
  <c r="AX66"/>
  <c r="AV67"/>
  <c r="AW67"/>
  <c r="AX67"/>
  <c r="AV68"/>
  <c r="AW68"/>
  <c r="AX68"/>
  <c r="AV69"/>
  <c r="AW69"/>
  <c r="AX69"/>
  <c r="AV70"/>
  <c r="AW70"/>
  <c r="AX70"/>
  <c r="AW71"/>
  <c r="AX71"/>
  <c r="AW72"/>
  <c r="AX72"/>
  <c r="AW73"/>
  <c r="AX73"/>
  <c r="AW74"/>
  <c r="AX74"/>
  <c r="AW75"/>
  <c r="AX75"/>
  <c r="AW76"/>
  <c r="AX76"/>
  <c r="AV17" i="76"/>
  <c r="AN41" i="21" s="1"/>
  <c r="AW17" i="76"/>
  <c r="AH140" i="21" s="1"/>
  <c r="AX17" i="76"/>
  <c r="AH229" i="21" s="1"/>
  <c r="AV18" i="76"/>
  <c r="AX18"/>
  <c r="AV19"/>
  <c r="AW19"/>
  <c r="AX19"/>
  <c r="AV20"/>
  <c r="AW20"/>
  <c r="BB121" i="21" s="1"/>
  <c r="AX20" i="76"/>
  <c r="AV21"/>
  <c r="AN22" i="21" s="1"/>
  <c r="D30" s="1"/>
  <c r="AW21" i="76"/>
  <c r="AX21"/>
  <c r="AV22"/>
  <c r="AQ42" i="21" s="1"/>
  <c r="AW22" i="76"/>
  <c r="AX22"/>
  <c r="AV23"/>
  <c r="BB22" i="21" s="1"/>
  <c r="AW23" i="76"/>
  <c r="AX23"/>
  <c r="AV24"/>
  <c r="AT41" i="21" s="1"/>
  <c r="AW24" i="76"/>
  <c r="AX24"/>
  <c r="AV25"/>
  <c r="AW25"/>
  <c r="AX25"/>
  <c r="AV26"/>
  <c r="AW26"/>
  <c r="AX26"/>
  <c r="AV27"/>
  <c r="AW27"/>
  <c r="AX27"/>
  <c r="AV28"/>
  <c r="AW28"/>
  <c r="AX28"/>
  <c r="AV29"/>
  <c r="AW29"/>
  <c r="AX29"/>
  <c r="AV30"/>
  <c r="AW30"/>
  <c r="AX30"/>
  <c r="AV31"/>
  <c r="AW31"/>
  <c r="AX31"/>
  <c r="AV32"/>
  <c r="AW32"/>
  <c r="AX32"/>
  <c r="AV33"/>
  <c r="AW33"/>
  <c r="AX33"/>
  <c r="AV34"/>
  <c r="AW34"/>
  <c r="AX34"/>
  <c r="AV35"/>
  <c r="AW35"/>
  <c r="AX35"/>
  <c r="AV36"/>
  <c r="AW36"/>
  <c r="AX36"/>
  <c r="AW37"/>
  <c r="AX37"/>
  <c r="AW38"/>
  <c r="AX38"/>
  <c r="AW39"/>
  <c r="AX39"/>
  <c r="AW40"/>
  <c r="AX40"/>
  <c r="AW41"/>
  <c r="AX41"/>
  <c r="AW42"/>
  <c r="AX42"/>
  <c r="AR47"/>
  <c r="AV51"/>
  <c r="AN41" i="64" s="1"/>
  <c r="AW51" i="76"/>
  <c r="AN121" i="64" s="1"/>
  <c r="D124" s="1"/>
  <c r="AX51" i="76"/>
  <c r="AV52"/>
  <c r="AQ42" i="64" s="1"/>
  <c r="AW52" i="76"/>
  <c r="AX52"/>
  <c r="AQ229" i="64" s="1"/>
  <c r="AV53" i="76"/>
  <c r="AZ23" i="64" s="1"/>
  <c r="AW53" i="76"/>
  <c r="AT140" i="64" s="1"/>
  <c r="AX53" i="76"/>
  <c r="AK230" i="64" s="1"/>
  <c r="AV54" i="76"/>
  <c r="AT41" i="64" s="1"/>
  <c r="AW54" i="76"/>
  <c r="AX54"/>
  <c r="AV55"/>
  <c r="AW55"/>
  <c r="AX55"/>
  <c r="AV56"/>
  <c r="AW56"/>
  <c r="AT121" i="64" s="1"/>
  <c r="AX56" i="76"/>
  <c r="AV57"/>
  <c r="AW57"/>
  <c r="AX57"/>
  <c r="AV58"/>
  <c r="AW58"/>
  <c r="AX58"/>
  <c r="AV59"/>
  <c r="AW59"/>
  <c r="AX59"/>
  <c r="AV60"/>
  <c r="AW60"/>
  <c r="AX60"/>
  <c r="AV61"/>
  <c r="AW61"/>
  <c r="AX61"/>
  <c r="AV62"/>
  <c r="AW62"/>
  <c r="AX62"/>
  <c r="AV63"/>
  <c r="AW63"/>
  <c r="AX63"/>
  <c r="AV64"/>
  <c r="AW64"/>
  <c r="AX64"/>
  <c r="AV65"/>
  <c r="AW65"/>
  <c r="AX65"/>
  <c r="AV66"/>
  <c r="AW66"/>
  <c r="AX66"/>
  <c r="AV67"/>
  <c r="AW67"/>
  <c r="AX67"/>
  <c r="AV68"/>
  <c r="AW68"/>
  <c r="AX68"/>
  <c r="AV69"/>
  <c r="AW69"/>
  <c r="AX69"/>
  <c r="AV70"/>
  <c r="AW70"/>
  <c r="AX70"/>
  <c r="AW71"/>
  <c r="AX71"/>
  <c r="AW72"/>
  <c r="AX72"/>
  <c r="AW73"/>
  <c r="AX73"/>
  <c r="AW74"/>
  <c r="AX74"/>
  <c r="AW75"/>
  <c r="AX75"/>
  <c r="AW76"/>
  <c r="AX76"/>
  <c r="B14" i="75"/>
  <c r="B48" s="1"/>
  <c r="AV18"/>
  <c r="AW21"/>
  <c r="AX22"/>
  <c r="AH244" i="21" s="1"/>
  <c r="D278" s="1"/>
  <c r="AX23" i="75"/>
  <c r="AT245" i="21" s="1"/>
  <c r="AX24" i="75"/>
  <c r="AW25"/>
  <c r="AX25"/>
  <c r="AW26"/>
  <c r="AQ117" i="21" s="1"/>
  <c r="AX26" i="75"/>
  <c r="AV27"/>
  <c r="AW27"/>
  <c r="AQ136" i="21" s="1"/>
  <c r="AX27" i="75"/>
  <c r="AV28"/>
  <c r="AW28"/>
  <c r="AT118" i="21" s="1"/>
  <c r="AX28" i="75"/>
  <c r="AV29"/>
  <c r="AW29"/>
  <c r="AX29"/>
  <c r="AV30"/>
  <c r="AH18" i="21" s="1"/>
  <c r="D7" s="1"/>
  <c r="AW30" i="75"/>
  <c r="AX30"/>
  <c r="AV31"/>
  <c r="AQ37" i="21" s="1"/>
  <c r="AW31" i="75"/>
  <c r="AH118" i="21" s="1"/>
  <c r="AX31" i="75"/>
  <c r="AV32"/>
  <c r="AQ19" i="21" s="1"/>
  <c r="L33" s="1"/>
  <c r="AW32" i="75"/>
  <c r="AQ118" i="21" s="1"/>
  <c r="AX32" i="75"/>
  <c r="AV33"/>
  <c r="AW33"/>
  <c r="AX33"/>
  <c r="AV34"/>
  <c r="AW34"/>
  <c r="AX34"/>
  <c r="AV35"/>
  <c r="AN19" i="21" s="1"/>
  <c r="AW35" i="75"/>
  <c r="AX35"/>
  <c r="AV36"/>
  <c r="AW36"/>
  <c r="AX36"/>
  <c r="AW37"/>
  <c r="AX37"/>
  <c r="AW38"/>
  <c r="AX38"/>
  <c r="AW39"/>
  <c r="AX39"/>
  <c r="AW40"/>
  <c r="AX40"/>
  <c r="AW41"/>
  <c r="AX41"/>
  <c r="AW42"/>
  <c r="AX42"/>
  <c r="AW52"/>
  <c r="AW53"/>
  <c r="AW54"/>
  <c r="AN117" i="64" s="1"/>
  <c r="D123" s="1"/>
  <c r="AW55" i="75"/>
  <c r="BD118" i="64" s="1"/>
  <c r="AX55" i="75"/>
  <c r="AT244" i="64" s="1"/>
  <c r="AW56" i="75"/>
  <c r="BF118" i="64" s="1"/>
  <c r="AX56" i="75"/>
  <c r="AW57"/>
  <c r="AQ118" i="64" s="1"/>
  <c r="AX57" i="75"/>
  <c r="AW58"/>
  <c r="AT118" i="64" s="1"/>
  <c r="AX58" i="75"/>
  <c r="AV59"/>
  <c r="BF18" i="64" s="1"/>
  <c r="AW59" i="75"/>
  <c r="AQ117" i="64" s="1"/>
  <c r="AX59" i="75"/>
  <c r="AV60"/>
  <c r="AQ18" i="64" s="1"/>
  <c r="L36" s="1"/>
  <c r="AW60" i="75"/>
  <c r="AN137" i="64" s="1"/>
  <c r="D191" s="1"/>
  <c r="AX60" i="75"/>
  <c r="AV61"/>
  <c r="AW61"/>
  <c r="AX61"/>
  <c r="AV62"/>
  <c r="AQ37" i="64" s="1"/>
  <c r="AW62" i="75"/>
  <c r="AX62"/>
  <c r="AV63"/>
  <c r="AQ38" i="64" s="1"/>
  <c r="D88" s="1"/>
  <c r="AW63" i="75"/>
  <c r="AX63"/>
  <c r="AV64"/>
  <c r="AW64"/>
  <c r="AX64"/>
  <c r="AV65"/>
  <c r="AT38" i="64" s="1"/>
  <c r="AW65" i="75"/>
  <c r="AX65"/>
  <c r="AV66"/>
  <c r="AW66"/>
  <c r="AX66"/>
  <c r="AV67"/>
  <c r="AW67"/>
  <c r="AX67"/>
  <c r="AV68"/>
  <c r="AW68"/>
  <c r="AX68"/>
  <c r="AV69"/>
  <c r="AW69"/>
  <c r="AX69"/>
  <c r="AV70"/>
  <c r="AW70"/>
  <c r="AX70"/>
  <c r="AW71"/>
  <c r="AX71"/>
  <c r="AW72"/>
  <c r="AX72"/>
  <c r="AW73"/>
  <c r="AX73"/>
  <c r="AW74"/>
  <c r="AX74"/>
  <c r="AW75"/>
  <c r="AX75"/>
  <c r="AW76"/>
  <c r="AX76"/>
  <c r="B14" i="74"/>
  <c r="B48" s="1"/>
  <c r="AX22"/>
  <c r="AT217" i="21" s="1"/>
  <c r="AX23" i="74"/>
  <c r="AX24"/>
  <c r="AV25"/>
  <c r="AQ10" i="21" s="1"/>
  <c r="AW25" i="74"/>
  <c r="AX25"/>
  <c r="AW26"/>
  <c r="AT128" i="21" s="1"/>
  <c r="AX26" i="74"/>
  <c r="AW27"/>
  <c r="AX27"/>
  <c r="AW28"/>
  <c r="AX28"/>
  <c r="AV29"/>
  <c r="AW29"/>
  <c r="AX29"/>
  <c r="AV30"/>
  <c r="AW30"/>
  <c r="AX30"/>
  <c r="AV31"/>
  <c r="AW31"/>
  <c r="AX31"/>
  <c r="AV32"/>
  <c r="AW32"/>
  <c r="AX32"/>
  <c r="AV33"/>
  <c r="AW33"/>
  <c r="AX33"/>
  <c r="AV34"/>
  <c r="AW34"/>
  <c r="AX34"/>
  <c r="AV35"/>
  <c r="AW35"/>
  <c r="AX35"/>
  <c r="AV36"/>
  <c r="AW36"/>
  <c r="AX36"/>
  <c r="AW37"/>
  <c r="AX37"/>
  <c r="AW38"/>
  <c r="AX38"/>
  <c r="AW39"/>
  <c r="AX39"/>
  <c r="AW40"/>
  <c r="AX40"/>
  <c r="AW41"/>
  <c r="AX41"/>
  <c r="AW42"/>
  <c r="AX42"/>
  <c r="AR47"/>
  <c r="AX57"/>
  <c r="AX58"/>
  <c r="AW59"/>
  <c r="AX59"/>
  <c r="AW60"/>
  <c r="AX60"/>
  <c r="AW61"/>
  <c r="AX61"/>
  <c r="AW62"/>
  <c r="AX62"/>
  <c r="AW63"/>
  <c r="AX63"/>
  <c r="AW64"/>
  <c r="AX64"/>
  <c r="AW65"/>
  <c r="AX65"/>
  <c r="AW66"/>
  <c r="AX66"/>
  <c r="AW67"/>
  <c r="AX67"/>
  <c r="AW68"/>
  <c r="AX68"/>
  <c r="AW69"/>
  <c r="AX69"/>
  <c r="AW70"/>
  <c r="AX70"/>
  <c r="AW71"/>
  <c r="AX71"/>
  <c r="AW72"/>
  <c r="AX72"/>
  <c r="AW73"/>
  <c r="AX73"/>
  <c r="AW74"/>
  <c r="AX74"/>
  <c r="AW75"/>
  <c r="AX75"/>
  <c r="AW76"/>
  <c r="AX76"/>
  <c r="A41" i="56"/>
  <c r="S292" i="21"/>
  <c r="T292"/>
  <c r="S265"/>
  <c r="T265"/>
  <c r="S256"/>
  <c r="T256"/>
  <c r="S319"/>
  <c r="T319"/>
  <c r="S310"/>
  <c r="T310"/>
  <c r="S220"/>
  <c r="T220"/>
  <c r="S238"/>
  <c r="T238"/>
  <c r="S328"/>
  <c r="T328"/>
  <c r="S229"/>
  <c r="T229"/>
  <c r="S283"/>
  <c r="T283"/>
  <c r="S247"/>
  <c r="T247"/>
  <c r="S274"/>
  <c r="T274"/>
  <c r="S312"/>
  <c r="T312"/>
  <c r="S303"/>
  <c r="T303"/>
  <c r="S213"/>
  <c r="T213"/>
  <c r="S231"/>
  <c r="T231"/>
  <c r="S321"/>
  <c r="T321"/>
  <c r="S222"/>
  <c r="T222"/>
  <c r="S276"/>
  <c r="T276"/>
  <c r="S240"/>
  <c r="T240"/>
  <c r="S267"/>
  <c r="T267"/>
  <c r="S249"/>
  <c r="T249"/>
  <c r="S258"/>
  <c r="T258"/>
  <c r="S285"/>
  <c r="T285"/>
  <c r="S313"/>
  <c r="T313"/>
  <c r="S304"/>
  <c r="T304"/>
  <c r="S214"/>
  <c r="T214"/>
  <c r="S232"/>
  <c r="T232"/>
  <c r="S322"/>
  <c r="T322"/>
  <c r="S223"/>
  <c r="T223"/>
  <c r="S277"/>
  <c r="T277"/>
  <c r="S241"/>
  <c r="T241"/>
  <c r="S268"/>
  <c r="T268"/>
  <c r="S250"/>
  <c r="T250"/>
  <c r="S259"/>
  <c r="T259"/>
  <c r="S286"/>
  <c r="T286"/>
  <c r="S314"/>
  <c r="T314"/>
  <c r="S305"/>
  <c r="T305"/>
  <c r="S215"/>
  <c r="T215"/>
  <c r="S233"/>
  <c r="T233"/>
  <c r="S323"/>
  <c r="T323"/>
  <c r="S224"/>
  <c r="T224"/>
  <c r="S278"/>
  <c r="T278"/>
  <c r="S242"/>
  <c r="T242"/>
  <c r="S269"/>
  <c r="T269"/>
  <c r="S251"/>
  <c r="T251"/>
  <c r="S260"/>
  <c r="T260"/>
  <c r="S287"/>
  <c r="T287"/>
  <c r="S315"/>
  <c r="T315"/>
  <c r="S306"/>
  <c r="T306"/>
  <c r="S216"/>
  <c r="T216"/>
  <c r="S234"/>
  <c r="T234"/>
  <c r="S324"/>
  <c r="T324"/>
  <c r="S225"/>
  <c r="T225"/>
  <c r="S279"/>
  <c r="T279"/>
  <c r="S243"/>
  <c r="T243"/>
  <c r="S270"/>
  <c r="T270"/>
  <c r="S252"/>
  <c r="T252"/>
  <c r="S261"/>
  <c r="T261"/>
  <c r="S288"/>
  <c r="T288"/>
  <c r="S316"/>
  <c r="T316"/>
  <c r="S307"/>
  <c r="T307"/>
  <c r="S217"/>
  <c r="T217"/>
  <c r="S235"/>
  <c r="T235"/>
  <c r="S325"/>
  <c r="T325"/>
  <c r="S226"/>
  <c r="T226"/>
  <c r="S280"/>
  <c r="T280"/>
  <c r="S244"/>
  <c r="T244"/>
  <c r="S271"/>
  <c r="T271"/>
  <c r="Z271"/>
  <c r="S253"/>
  <c r="T253"/>
  <c r="S262"/>
  <c r="T262"/>
  <c r="S289"/>
  <c r="T289"/>
  <c r="S317"/>
  <c r="T317"/>
  <c r="S308"/>
  <c r="T308"/>
  <c r="S218"/>
  <c r="T218"/>
  <c r="S236"/>
  <c r="T236"/>
  <c r="S326"/>
  <c r="T326"/>
  <c r="S227"/>
  <c r="T227"/>
  <c r="AA227" s="1"/>
  <c r="S281"/>
  <c r="T281"/>
  <c r="AA281" s="1"/>
  <c r="S245"/>
  <c r="T245"/>
  <c r="S272"/>
  <c r="T272"/>
  <c r="S254"/>
  <c r="T254"/>
  <c r="S263"/>
  <c r="T263"/>
  <c r="S290"/>
  <c r="T290"/>
  <c r="AA290" s="1"/>
  <c r="S318"/>
  <c r="T318"/>
  <c r="S309"/>
  <c r="T309"/>
  <c r="S219"/>
  <c r="T219"/>
  <c r="S237"/>
  <c r="T237"/>
  <c r="S327"/>
  <c r="T327"/>
  <c r="S228"/>
  <c r="T228"/>
  <c r="S282"/>
  <c r="T282"/>
  <c r="S246"/>
  <c r="T246"/>
  <c r="S273"/>
  <c r="T273"/>
  <c r="AB273" s="1"/>
  <c r="S255"/>
  <c r="T255"/>
  <c r="S264"/>
  <c r="T264"/>
  <c r="S291"/>
  <c r="T291"/>
  <c r="S319" i="64"/>
  <c r="T319"/>
  <c r="S247"/>
  <c r="T247"/>
  <c r="S256"/>
  <c r="T256"/>
  <c r="S292"/>
  <c r="T292"/>
  <c r="AC292" s="1"/>
  <c r="S220"/>
  <c r="T220"/>
  <c r="S238"/>
  <c r="T238"/>
  <c r="S328"/>
  <c r="T328"/>
  <c r="S310"/>
  <c r="T310"/>
  <c r="S229"/>
  <c r="T229"/>
  <c r="S283"/>
  <c r="T283"/>
  <c r="S274"/>
  <c r="T274"/>
  <c r="S265"/>
  <c r="T265"/>
  <c r="S312"/>
  <c r="T312"/>
  <c r="S240"/>
  <c r="T240"/>
  <c r="S249"/>
  <c r="T249"/>
  <c r="S285"/>
  <c r="T285"/>
  <c r="S213"/>
  <c r="T213"/>
  <c r="S231"/>
  <c r="T231"/>
  <c r="S321"/>
  <c r="T321"/>
  <c r="S303"/>
  <c r="T303"/>
  <c r="S222"/>
  <c r="T222"/>
  <c r="S276"/>
  <c r="T276"/>
  <c r="S267"/>
  <c r="T267"/>
  <c r="S258"/>
  <c r="T258"/>
  <c r="S313"/>
  <c r="T313"/>
  <c r="S241"/>
  <c r="T241"/>
  <c r="S250"/>
  <c r="T250"/>
  <c r="S286"/>
  <c r="T286"/>
  <c r="S214"/>
  <c r="T214"/>
  <c r="S232"/>
  <c r="T232"/>
  <c r="S322"/>
  <c r="T322"/>
  <c r="S304"/>
  <c r="T304"/>
  <c r="S223"/>
  <c r="T223"/>
  <c r="S277"/>
  <c r="T277"/>
  <c r="S268"/>
  <c r="T268"/>
  <c r="S259"/>
  <c r="T259"/>
  <c r="S314"/>
  <c r="T314"/>
  <c r="S242"/>
  <c r="T242"/>
  <c r="S251"/>
  <c r="T251"/>
  <c r="S287"/>
  <c r="T287"/>
  <c r="S215"/>
  <c r="T215"/>
  <c r="S233"/>
  <c r="T233"/>
  <c r="S323"/>
  <c r="T323"/>
  <c r="S305"/>
  <c r="T305"/>
  <c r="S224"/>
  <c r="T224"/>
  <c r="S278"/>
  <c r="T278"/>
  <c r="S269"/>
  <c r="T269"/>
  <c r="S260"/>
  <c r="T260"/>
  <c r="S315"/>
  <c r="T315"/>
  <c r="S243"/>
  <c r="T243"/>
  <c r="S252"/>
  <c r="T252"/>
  <c r="S288"/>
  <c r="T288"/>
  <c r="S216"/>
  <c r="T216"/>
  <c r="S234"/>
  <c r="T234"/>
  <c r="S324"/>
  <c r="T324"/>
  <c r="S306"/>
  <c r="T306"/>
  <c r="S225"/>
  <c r="T225"/>
  <c r="S279"/>
  <c r="T279"/>
  <c r="S270"/>
  <c r="T270"/>
  <c r="Y270"/>
  <c r="S261"/>
  <c r="T261"/>
  <c r="S316"/>
  <c r="T316"/>
  <c r="S244"/>
  <c r="T244"/>
  <c r="S253"/>
  <c r="T253"/>
  <c r="S289"/>
  <c r="T289"/>
  <c r="S217"/>
  <c r="T217"/>
  <c r="S235"/>
  <c r="T235"/>
  <c r="S325"/>
  <c r="T325"/>
  <c r="S307"/>
  <c r="T307"/>
  <c r="S226"/>
  <c r="T226"/>
  <c r="S280"/>
  <c r="T280"/>
  <c r="S271"/>
  <c r="T271"/>
  <c r="Z271" s="1"/>
  <c r="S262"/>
  <c r="T262"/>
  <c r="S317"/>
  <c r="T317"/>
  <c r="S245"/>
  <c r="T245"/>
  <c r="S254"/>
  <c r="T254"/>
  <c r="S290"/>
  <c r="T290"/>
  <c r="S218"/>
  <c r="T218"/>
  <c r="S236"/>
  <c r="T236"/>
  <c r="S326"/>
  <c r="T326"/>
  <c r="S308"/>
  <c r="T308"/>
  <c r="S227"/>
  <c r="T227"/>
  <c r="S281"/>
  <c r="T281"/>
  <c r="S272"/>
  <c r="T272"/>
  <c r="S263"/>
  <c r="T263"/>
  <c r="S318"/>
  <c r="T318"/>
  <c r="S246"/>
  <c r="T246"/>
  <c r="S255"/>
  <c r="T255"/>
  <c r="S291"/>
  <c r="T291"/>
  <c r="S219"/>
  <c r="T219"/>
  <c r="S237"/>
  <c r="T237"/>
  <c r="S327"/>
  <c r="T327"/>
  <c r="S309"/>
  <c r="T309"/>
  <c r="S228"/>
  <c r="T228"/>
  <c r="S282"/>
  <c r="T282"/>
  <c r="S273"/>
  <c r="T273"/>
  <c r="AB273" s="1"/>
  <c r="S264"/>
  <c r="T264"/>
  <c r="S202"/>
  <c r="T202"/>
  <c r="S157"/>
  <c r="T157"/>
  <c r="S148"/>
  <c r="T148"/>
  <c r="S184"/>
  <c r="T184"/>
  <c r="S112"/>
  <c r="T112"/>
  <c r="S130"/>
  <c r="T130"/>
  <c r="S211"/>
  <c r="T211"/>
  <c r="S193"/>
  <c r="T193"/>
  <c r="S121"/>
  <c r="T121"/>
  <c r="S139"/>
  <c r="T139"/>
  <c r="S175"/>
  <c r="T175"/>
  <c r="S166"/>
  <c r="T166"/>
  <c r="S195"/>
  <c r="T195"/>
  <c r="S150"/>
  <c r="T150"/>
  <c r="S141"/>
  <c r="T141"/>
  <c r="S177"/>
  <c r="T177"/>
  <c r="S105"/>
  <c r="T105"/>
  <c r="S123"/>
  <c r="T123"/>
  <c r="S204"/>
  <c r="T204"/>
  <c r="S186"/>
  <c r="T186"/>
  <c r="S114"/>
  <c r="T114"/>
  <c r="S132"/>
  <c r="T132"/>
  <c r="S168"/>
  <c r="T168"/>
  <c r="S159"/>
  <c r="T159"/>
  <c r="S196"/>
  <c r="T196"/>
  <c r="S151"/>
  <c r="T151"/>
  <c r="S142"/>
  <c r="T142"/>
  <c r="S178"/>
  <c r="T178"/>
  <c r="S106"/>
  <c r="T106"/>
  <c r="S124"/>
  <c r="T124"/>
  <c r="S205"/>
  <c r="T205"/>
  <c r="S187"/>
  <c r="T187"/>
  <c r="S115"/>
  <c r="T115"/>
  <c r="S133"/>
  <c r="T133"/>
  <c r="S169"/>
  <c r="T169"/>
  <c r="S160"/>
  <c r="T160"/>
  <c r="S197"/>
  <c r="T197"/>
  <c r="S152"/>
  <c r="T152"/>
  <c r="S143"/>
  <c r="T143"/>
  <c r="S179"/>
  <c r="T179"/>
  <c r="S107"/>
  <c r="T107"/>
  <c r="S125"/>
  <c r="T125"/>
  <c r="S206"/>
  <c r="T206"/>
  <c r="S188"/>
  <c r="T188"/>
  <c r="S116"/>
  <c r="T116"/>
  <c r="S134"/>
  <c r="T134"/>
  <c r="S170"/>
  <c r="T170"/>
  <c r="S161"/>
  <c r="T161"/>
  <c r="S198"/>
  <c r="T198"/>
  <c r="S153"/>
  <c r="T153"/>
  <c r="S144"/>
  <c r="T144"/>
  <c r="S180"/>
  <c r="T180"/>
  <c r="S108"/>
  <c r="T108"/>
  <c r="S126"/>
  <c r="T126"/>
  <c r="S207"/>
  <c r="T207"/>
  <c r="S189"/>
  <c r="T189"/>
  <c r="S117"/>
  <c r="T117"/>
  <c r="S135"/>
  <c r="T135"/>
  <c r="S171"/>
  <c r="T171"/>
  <c r="S162"/>
  <c r="T162"/>
  <c r="Y162"/>
  <c r="S199"/>
  <c r="T199"/>
  <c r="S154"/>
  <c r="T154"/>
  <c r="S145"/>
  <c r="T145"/>
  <c r="S181"/>
  <c r="T181"/>
  <c r="S109"/>
  <c r="T109"/>
  <c r="S127"/>
  <c r="T127"/>
  <c r="S208"/>
  <c r="T208"/>
  <c r="S190"/>
  <c r="T190"/>
  <c r="S118"/>
  <c r="T118"/>
  <c r="S136"/>
  <c r="T136"/>
  <c r="S172"/>
  <c r="T172"/>
  <c r="S163"/>
  <c r="T163"/>
  <c r="S200"/>
  <c r="T200"/>
  <c r="S155"/>
  <c r="T155"/>
  <c r="S146"/>
  <c r="T146"/>
  <c r="S182"/>
  <c r="T182"/>
  <c r="S110"/>
  <c r="T110"/>
  <c r="S128"/>
  <c r="T128"/>
  <c r="S209"/>
  <c r="T209"/>
  <c r="S191"/>
  <c r="T191"/>
  <c r="S119"/>
  <c r="T119"/>
  <c r="S137"/>
  <c r="T137"/>
  <c r="S173"/>
  <c r="T173"/>
  <c r="S164"/>
  <c r="T164"/>
  <c r="S201"/>
  <c r="T201"/>
  <c r="S156"/>
  <c r="T156"/>
  <c r="S147"/>
  <c r="T147"/>
  <c r="S183"/>
  <c r="T183"/>
  <c r="S111"/>
  <c r="T111"/>
  <c r="S129"/>
  <c r="T129"/>
  <c r="S210"/>
  <c r="T210"/>
  <c r="S192"/>
  <c r="T192"/>
  <c r="S120"/>
  <c r="T120"/>
  <c r="S138"/>
  <c r="T138"/>
  <c r="S174"/>
  <c r="T174"/>
  <c r="S165"/>
  <c r="T165"/>
  <c r="S157" i="21"/>
  <c r="T157"/>
  <c r="S148"/>
  <c r="T148"/>
  <c r="S202"/>
  <c r="T202"/>
  <c r="S193"/>
  <c r="T193"/>
  <c r="S112"/>
  <c r="T112"/>
  <c r="S130"/>
  <c r="T130"/>
  <c r="S211"/>
  <c r="T211"/>
  <c r="S121"/>
  <c r="T121"/>
  <c r="S175"/>
  <c r="T175"/>
  <c r="S139"/>
  <c r="T139"/>
  <c r="S166"/>
  <c r="T166"/>
  <c r="S150"/>
  <c r="S141"/>
  <c r="T141"/>
  <c r="S195"/>
  <c r="T195"/>
  <c r="S186"/>
  <c r="T186"/>
  <c r="S105"/>
  <c r="T105"/>
  <c r="S123"/>
  <c r="T123"/>
  <c r="S204"/>
  <c r="T204"/>
  <c r="S114"/>
  <c r="T114"/>
  <c r="S132"/>
  <c r="T132"/>
  <c r="S168"/>
  <c r="T168"/>
  <c r="S159"/>
  <c r="S151"/>
  <c r="S142"/>
  <c r="T142"/>
  <c r="S196"/>
  <c r="T196"/>
  <c r="S187"/>
  <c r="T187"/>
  <c r="S106"/>
  <c r="T106"/>
  <c r="S124"/>
  <c r="T124"/>
  <c r="S205"/>
  <c r="T205"/>
  <c r="S115"/>
  <c r="T115"/>
  <c r="S133"/>
  <c r="T133"/>
  <c r="S169"/>
  <c r="T169"/>
  <c r="S160"/>
  <c r="S152"/>
  <c r="S143"/>
  <c r="T143"/>
  <c r="S197"/>
  <c r="T197"/>
  <c r="S188"/>
  <c r="T188"/>
  <c r="S107"/>
  <c r="T107"/>
  <c r="S125"/>
  <c r="T125"/>
  <c r="S206"/>
  <c r="T206"/>
  <c r="S116"/>
  <c r="T116"/>
  <c r="S134"/>
  <c r="T134"/>
  <c r="S170"/>
  <c r="T170"/>
  <c r="S161"/>
  <c r="X179"/>
  <c r="S153"/>
  <c r="S144"/>
  <c r="T144"/>
  <c r="S198"/>
  <c r="T198"/>
  <c r="S189"/>
  <c r="T189"/>
  <c r="S108"/>
  <c r="T108"/>
  <c r="S126"/>
  <c r="T126"/>
  <c r="S207"/>
  <c r="T207"/>
  <c r="S117"/>
  <c r="T117"/>
  <c r="S135"/>
  <c r="T135"/>
  <c r="S171"/>
  <c r="T171"/>
  <c r="S162"/>
  <c r="S154"/>
  <c r="S145"/>
  <c r="T145"/>
  <c r="S199"/>
  <c r="T199"/>
  <c r="S190"/>
  <c r="T190"/>
  <c r="S109"/>
  <c r="T109"/>
  <c r="S127"/>
  <c r="T127"/>
  <c r="S208"/>
  <c r="T208"/>
  <c r="S118"/>
  <c r="T118"/>
  <c r="S136"/>
  <c r="T136"/>
  <c r="S172"/>
  <c r="T172"/>
  <c r="S163"/>
  <c r="S155"/>
  <c r="S146"/>
  <c r="T146"/>
  <c r="S200"/>
  <c r="T200"/>
  <c r="S191"/>
  <c r="T191"/>
  <c r="S110"/>
  <c r="T110"/>
  <c r="S128"/>
  <c r="T128"/>
  <c r="S209"/>
  <c r="T209"/>
  <c r="S119"/>
  <c r="T119"/>
  <c r="S137"/>
  <c r="T137"/>
  <c r="S173"/>
  <c r="T173"/>
  <c r="S164"/>
  <c r="AA182"/>
  <c r="S156"/>
  <c r="S147"/>
  <c r="T147"/>
  <c r="S201"/>
  <c r="T201"/>
  <c r="S192"/>
  <c r="T192"/>
  <c r="S111"/>
  <c r="T111"/>
  <c r="S129"/>
  <c r="T129"/>
  <c r="S210"/>
  <c r="T210"/>
  <c r="S120"/>
  <c r="T120"/>
  <c r="S138"/>
  <c r="T138"/>
  <c r="S174"/>
  <c r="T174"/>
  <c r="S165"/>
  <c r="T150"/>
  <c r="T159"/>
  <c r="T160"/>
  <c r="T151"/>
  <c r="W151" s="1"/>
  <c r="T161"/>
  <c r="X161" s="1"/>
  <c r="T152"/>
  <c r="T162"/>
  <c r="T153"/>
  <c r="T163"/>
  <c r="T154"/>
  <c r="T164"/>
  <c r="T155"/>
  <c r="T165"/>
  <c r="T156"/>
  <c r="S49"/>
  <c r="T49"/>
  <c r="S31"/>
  <c r="T31"/>
  <c r="S94"/>
  <c r="T94"/>
  <c r="S13"/>
  <c r="T13"/>
  <c r="S76"/>
  <c r="T76"/>
  <c r="S85"/>
  <c r="T85"/>
  <c r="S22"/>
  <c r="T22"/>
  <c r="S40"/>
  <c r="T40"/>
  <c r="S103"/>
  <c r="T103"/>
  <c r="S58"/>
  <c r="T58"/>
  <c r="S24"/>
  <c r="T24"/>
  <c r="S87"/>
  <c r="T87"/>
  <c r="S6"/>
  <c r="T6"/>
  <c r="S69"/>
  <c r="T69"/>
  <c r="S78"/>
  <c r="T78"/>
  <c r="S15"/>
  <c r="T15"/>
  <c r="S33"/>
  <c r="T33"/>
  <c r="S96"/>
  <c r="T96"/>
  <c r="S51"/>
  <c r="T51"/>
  <c r="T42"/>
  <c r="S42"/>
  <c r="S25"/>
  <c r="T25"/>
  <c r="S88"/>
  <c r="T88"/>
  <c r="S7"/>
  <c r="T7"/>
  <c r="S70"/>
  <c r="T70"/>
  <c r="S79"/>
  <c r="T79"/>
  <c r="S16"/>
  <c r="T16"/>
  <c r="S34"/>
  <c r="T34"/>
  <c r="S97"/>
  <c r="T97"/>
  <c r="S52"/>
  <c r="T52"/>
  <c r="T43"/>
  <c r="S43"/>
  <c r="S26"/>
  <c r="T26"/>
  <c r="S89"/>
  <c r="T89"/>
  <c r="S8"/>
  <c r="T8"/>
  <c r="S71"/>
  <c r="T71"/>
  <c r="S80"/>
  <c r="T80"/>
  <c r="S17"/>
  <c r="T17"/>
  <c r="S35"/>
  <c r="T35"/>
  <c r="S98"/>
  <c r="T98"/>
  <c r="S53"/>
  <c r="T53"/>
  <c r="T44"/>
  <c r="S44"/>
  <c r="S27"/>
  <c r="T27"/>
  <c r="S90"/>
  <c r="T90"/>
  <c r="S9"/>
  <c r="T9"/>
  <c r="S72"/>
  <c r="T72"/>
  <c r="S81"/>
  <c r="T81"/>
  <c r="S18"/>
  <c r="T18"/>
  <c r="S36"/>
  <c r="T36"/>
  <c r="S99"/>
  <c r="T99"/>
  <c r="S54"/>
  <c r="Y54" s="1"/>
  <c r="T54"/>
  <c r="T45"/>
  <c r="S45"/>
  <c r="S28"/>
  <c r="T28"/>
  <c r="S91"/>
  <c r="T91"/>
  <c r="S10"/>
  <c r="T10"/>
  <c r="S73"/>
  <c r="T73"/>
  <c r="S82"/>
  <c r="T82"/>
  <c r="S19"/>
  <c r="T19"/>
  <c r="S37"/>
  <c r="T37"/>
  <c r="S100"/>
  <c r="T100"/>
  <c r="S55"/>
  <c r="T55"/>
  <c r="T46"/>
  <c r="S46"/>
  <c r="S29"/>
  <c r="T29"/>
  <c r="S92"/>
  <c r="T92"/>
  <c r="S11"/>
  <c r="T11"/>
  <c r="S74"/>
  <c r="T74"/>
  <c r="S83"/>
  <c r="T83"/>
  <c r="S20"/>
  <c r="T20"/>
  <c r="S38"/>
  <c r="T38"/>
  <c r="S101"/>
  <c r="T101"/>
  <c r="S56"/>
  <c r="T56"/>
  <c r="T47"/>
  <c r="S47"/>
  <c r="AB66"/>
  <c r="S30"/>
  <c r="T30"/>
  <c r="S93"/>
  <c r="T93"/>
  <c r="S12"/>
  <c r="T12"/>
  <c r="S75"/>
  <c r="T75"/>
  <c r="S84"/>
  <c r="T84"/>
  <c r="S21"/>
  <c r="T21"/>
  <c r="S39"/>
  <c r="T39"/>
  <c r="S102"/>
  <c r="T102"/>
  <c r="S57"/>
  <c r="T57"/>
  <c r="T48"/>
  <c r="S48"/>
  <c r="T11" i="64"/>
  <c r="S11"/>
  <c r="S20"/>
  <c r="T20"/>
  <c r="S38"/>
  <c r="T38"/>
  <c r="S47"/>
  <c r="T47"/>
  <c r="S83"/>
  <c r="T83"/>
  <c r="S92"/>
  <c r="T92"/>
  <c r="S65"/>
  <c r="T65"/>
  <c r="S74"/>
  <c r="T74"/>
  <c r="S29"/>
  <c r="T29"/>
  <c r="S101"/>
  <c r="T101"/>
  <c r="S56"/>
  <c r="T56"/>
  <c r="T6"/>
  <c r="S6"/>
  <c r="S15"/>
  <c r="T15"/>
  <c r="S33"/>
  <c r="T33"/>
  <c r="S42"/>
  <c r="T42"/>
  <c r="S78"/>
  <c r="T78"/>
  <c r="S87"/>
  <c r="T87"/>
  <c r="S60"/>
  <c r="T60"/>
  <c r="S69"/>
  <c r="T69"/>
  <c r="S24"/>
  <c r="T24"/>
  <c r="S96"/>
  <c r="T96"/>
  <c r="S51"/>
  <c r="T51"/>
  <c r="T7"/>
  <c r="S7"/>
  <c r="S16"/>
  <c r="T16"/>
  <c r="S34"/>
  <c r="T34"/>
  <c r="S43"/>
  <c r="T43"/>
  <c r="S79"/>
  <c r="T79"/>
  <c r="S88"/>
  <c r="T88"/>
  <c r="S61"/>
  <c r="T61"/>
  <c r="S70"/>
  <c r="T70"/>
  <c r="S25"/>
  <c r="T25"/>
  <c r="S97"/>
  <c r="T97"/>
  <c r="S52"/>
  <c r="T52"/>
  <c r="T8"/>
  <c r="S8"/>
  <c r="S17"/>
  <c r="T17"/>
  <c r="S35"/>
  <c r="T35"/>
  <c r="S44"/>
  <c r="T44"/>
  <c r="S80"/>
  <c r="T80"/>
  <c r="S89"/>
  <c r="T89"/>
  <c r="S62"/>
  <c r="T62"/>
  <c r="S71"/>
  <c r="T71"/>
  <c r="S26"/>
  <c r="T26"/>
  <c r="S98"/>
  <c r="T98"/>
  <c r="S53"/>
  <c r="T53"/>
  <c r="T9"/>
  <c r="S9"/>
  <c r="S18"/>
  <c r="T18"/>
  <c r="S36"/>
  <c r="T36"/>
  <c r="S45"/>
  <c r="T45"/>
  <c r="S81"/>
  <c r="T81"/>
  <c r="S90"/>
  <c r="T90"/>
  <c r="S63"/>
  <c r="T63"/>
  <c r="S72"/>
  <c r="T72"/>
  <c r="S27"/>
  <c r="T27"/>
  <c r="S99"/>
  <c r="T99"/>
  <c r="S54"/>
  <c r="T54"/>
  <c r="T10"/>
  <c r="S10"/>
  <c r="S19"/>
  <c r="T19"/>
  <c r="S37"/>
  <c r="T37"/>
  <c r="S46"/>
  <c r="T46"/>
  <c r="S82"/>
  <c r="T82"/>
  <c r="S91"/>
  <c r="T91"/>
  <c r="S64"/>
  <c r="T64"/>
  <c r="S73"/>
  <c r="T73"/>
  <c r="S28"/>
  <c r="T28"/>
  <c r="S100"/>
  <c r="T100"/>
  <c r="S55"/>
  <c r="T55"/>
  <c r="T12"/>
  <c r="S12"/>
  <c r="S21"/>
  <c r="T21"/>
  <c r="S39"/>
  <c r="T39"/>
  <c r="S48"/>
  <c r="T48"/>
  <c r="S84"/>
  <c r="T84"/>
  <c r="S93"/>
  <c r="T93"/>
  <c r="S66"/>
  <c r="T66"/>
  <c r="S75"/>
  <c r="T75"/>
  <c r="S30"/>
  <c r="T30"/>
  <c r="S102"/>
  <c r="T102"/>
  <c r="S57"/>
  <c r="T57"/>
  <c r="T13"/>
  <c r="S13"/>
  <c r="S22"/>
  <c r="T22"/>
  <c r="S40"/>
  <c r="T40"/>
  <c r="S49"/>
  <c r="T49"/>
  <c r="S85"/>
  <c r="T85"/>
  <c r="S94"/>
  <c r="T94"/>
  <c r="S67"/>
  <c r="T67"/>
  <c r="S76"/>
  <c r="T76"/>
  <c r="S31"/>
  <c r="T31"/>
  <c r="S103"/>
  <c r="T103"/>
  <c r="S58"/>
  <c r="T58"/>
  <c r="R67" i="73"/>
  <c r="R66"/>
  <c r="R65"/>
  <c r="R64"/>
  <c r="R63"/>
  <c r="R62"/>
  <c r="R61"/>
  <c r="R60"/>
  <c r="S67"/>
  <c r="R56"/>
  <c r="R55"/>
  <c r="R54"/>
  <c r="R53"/>
  <c r="R52"/>
  <c r="R51"/>
  <c r="R50"/>
  <c r="R49"/>
  <c r="R45"/>
  <c r="R44"/>
  <c r="R43"/>
  <c r="R42"/>
  <c r="R41"/>
  <c r="R40"/>
  <c r="R39"/>
  <c r="R38"/>
  <c r="S40" s="1"/>
  <c r="R34"/>
  <c r="R33"/>
  <c r="R32"/>
  <c r="R31"/>
  <c r="R30"/>
  <c r="R29"/>
  <c r="R28"/>
  <c r="R27"/>
  <c r="S34" s="1"/>
  <c r="R23"/>
  <c r="R22"/>
  <c r="R21"/>
  <c r="R20"/>
  <c r="R19"/>
  <c r="R18"/>
  <c r="R17"/>
  <c r="R16"/>
  <c r="S23" s="1"/>
  <c r="R12"/>
  <c r="R11"/>
  <c r="R10"/>
  <c r="R9"/>
  <c r="R8"/>
  <c r="R7"/>
  <c r="R6"/>
  <c r="R5"/>
  <c r="H67"/>
  <c r="H66"/>
  <c r="H65"/>
  <c r="H64"/>
  <c r="H63"/>
  <c r="H62"/>
  <c r="H61"/>
  <c r="I64" s="1"/>
  <c r="H60"/>
  <c r="I67"/>
  <c r="H56"/>
  <c r="H55"/>
  <c r="H54"/>
  <c r="H53"/>
  <c r="H52"/>
  <c r="H51"/>
  <c r="H50"/>
  <c r="H49"/>
  <c r="I56" s="1"/>
  <c r="H45"/>
  <c r="H44"/>
  <c r="H43"/>
  <c r="H42"/>
  <c r="H41"/>
  <c r="H40"/>
  <c r="H39"/>
  <c r="H38"/>
  <c r="I45" s="1"/>
  <c r="H34"/>
  <c r="H33"/>
  <c r="H32"/>
  <c r="H31"/>
  <c r="H30"/>
  <c r="H29"/>
  <c r="H28"/>
  <c r="H27"/>
  <c r="H12"/>
  <c r="H11"/>
  <c r="H10"/>
  <c r="H9"/>
  <c r="H8"/>
  <c r="H7"/>
  <c r="H6"/>
  <c r="I9" s="1"/>
  <c r="H5"/>
  <c r="I12"/>
  <c r="S64"/>
  <c r="S60"/>
  <c r="I60"/>
  <c r="S54"/>
  <c r="I53"/>
  <c r="I42"/>
  <c r="S41"/>
  <c r="S31"/>
  <c r="S27"/>
  <c r="I31"/>
  <c r="S20"/>
  <c r="I23"/>
  <c r="I22"/>
  <c r="I21"/>
  <c r="I20"/>
  <c r="I19"/>
  <c r="I18"/>
  <c r="I17"/>
  <c r="I16"/>
  <c r="S9"/>
  <c r="I5"/>
  <c r="K67"/>
  <c r="K66"/>
  <c r="K65"/>
  <c r="K64"/>
  <c r="K63"/>
  <c r="K62"/>
  <c r="K61"/>
  <c r="K60"/>
  <c r="K56"/>
  <c r="K55"/>
  <c r="K54"/>
  <c r="K53"/>
  <c r="K52"/>
  <c r="K51"/>
  <c r="K50"/>
  <c r="K49"/>
  <c r="K45"/>
  <c r="K44"/>
  <c r="K43"/>
  <c r="K42"/>
  <c r="K41"/>
  <c r="K40"/>
  <c r="K39"/>
  <c r="K38"/>
  <c r="K34"/>
  <c r="K33"/>
  <c r="K32"/>
  <c r="K31"/>
  <c r="K30"/>
  <c r="K29"/>
  <c r="K28"/>
  <c r="K27"/>
  <c r="K23"/>
  <c r="K22"/>
  <c r="K21"/>
  <c r="K20"/>
  <c r="K19"/>
  <c r="K18"/>
  <c r="K17"/>
  <c r="K16"/>
  <c r="K12"/>
  <c r="K11"/>
  <c r="K10"/>
  <c r="K9"/>
  <c r="K8"/>
  <c r="K7"/>
  <c r="K6"/>
  <c r="K5"/>
  <c r="A1"/>
  <c r="B2" i="55"/>
  <c r="A35" i="63"/>
  <c r="F35" s="1"/>
  <c r="A24"/>
  <c r="F24" s="1"/>
  <c r="A13"/>
  <c r="F13" s="1"/>
  <c r="L166" i="64"/>
  <c r="H166"/>
  <c r="E166"/>
  <c r="D166"/>
  <c r="L165"/>
  <c r="H165"/>
  <c r="E165"/>
  <c r="D165"/>
  <c r="L164"/>
  <c r="H164"/>
  <c r="E164"/>
  <c r="D164"/>
  <c r="L163"/>
  <c r="H163"/>
  <c r="E163"/>
  <c r="D163"/>
  <c r="L162"/>
  <c r="H162"/>
  <c r="D162"/>
  <c r="L161"/>
  <c r="H161"/>
  <c r="E161"/>
  <c r="D161"/>
  <c r="L58"/>
  <c r="H58"/>
  <c r="E58"/>
  <c r="D58"/>
  <c r="L57"/>
  <c r="H57"/>
  <c r="E57"/>
  <c r="D57"/>
  <c r="L56"/>
  <c r="H56"/>
  <c r="E56"/>
  <c r="D56"/>
  <c r="L55"/>
  <c r="H55"/>
  <c r="E55"/>
  <c r="D55"/>
  <c r="L54"/>
  <c r="L53"/>
  <c r="H53"/>
  <c r="E53"/>
  <c r="D53"/>
  <c r="L52"/>
  <c r="H52"/>
  <c r="L51"/>
  <c r="H51"/>
  <c r="E51"/>
  <c r="D51"/>
  <c r="L58" i="21"/>
  <c r="H58"/>
  <c r="E58"/>
  <c r="D58"/>
  <c r="E56"/>
  <c r="D55"/>
  <c r="AU46"/>
  <c r="F12" s="1"/>
  <c r="AK46"/>
  <c r="AN46"/>
  <c r="AQ46"/>
  <c r="AT46"/>
  <c r="F10"/>
  <c r="L13"/>
  <c r="D12"/>
  <c r="AW21" i="65"/>
  <c r="AX22"/>
  <c r="AW22"/>
  <c r="D222" i="21"/>
  <c r="L134" i="64"/>
  <c r="AX55" i="65"/>
  <c r="AX52"/>
  <c r="AT215" i="64" s="1"/>
  <c r="AX53" i="65"/>
  <c r="AX54"/>
  <c r="AW55"/>
  <c r="AX56"/>
  <c r="AX74"/>
  <c r="AX73"/>
  <c r="AQ215" i="64"/>
  <c r="D241" s="1"/>
  <c r="AW54" i="65"/>
  <c r="AX57"/>
  <c r="AW53"/>
  <c r="AW52"/>
  <c r="AT107" i="64" s="1"/>
  <c r="AZ122"/>
  <c r="AZ121"/>
  <c r="AW23"/>
  <c r="AW22"/>
  <c r="AZ230"/>
  <c r="AZ229"/>
  <c r="AX19" i="65"/>
  <c r="AH216" i="21" s="1"/>
  <c r="L215" s="1"/>
  <c r="AX20" i="65"/>
  <c r="AX21"/>
  <c r="AW20"/>
  <c r="AX40"/>
  <c r="AX39"/>
  <c r="AQ215" i="21"/>
  <c r="D241" s="1"/>
  <c r="AX41" i="65"/>
  <c r="AX42"/>
  <c r="AZ230" i="21"/>
  <c r="AZ229"/>
  <c r="AW19" i="65"/>
  <c r="AK126" i="21" s="1"/>
  <c r="D179" s="1"/>
  <c r="AZ122"/>
  <c r="AZ121"/>
  <c r="AW23"/>
  <c r="M172" s="1"/>
  <c r="AW22"/>
  <c r="AV23" i="65"/>
  <c r="BX213" i="64"/>
  <c r="BX214" s="1"/>
  <c r="N328"/>
  <c r="M328"/>
  <c r="L328"/>
  <c r="F328"/>
  <c r="E328"/>
  <c r="D328"/>
  <c r="N327"/>
  <c r="M327"/>
  <c r="L327"/>
  <c r="F327"/>
  <c r="E327"/>
  <c r="D327"/>
  <c r="N326"/>
  <c r="M326"/>
  <c r="L326"/>
  <c r="F326"/>
  <c r="E326"/>
  <c r="D326"/>
  <c r="N325"/>
  <c r="M325"/>
  <c r="L325"/>
  <c r="F325"/>
  <c r="E325"/>
  <c r="D325"/>
  <c r="N324"/>
  <c r="M324"/>
  <c r="L324"/>
  <c r="F324"/>
  <c r="E324"/>
  <c r="D324"/>
  <c r="N323"/>
  <c r="M323"/>
  <c r="L323"/>
  <c r="AU261"/>
  <c r="AK261"/>
  <c r="AN261"/>
  <c r="F323" s="1"/>
  <c r="AQ261"/>
  <c r="AT261"/>
  <c r="N322"/>
  <c r="M322"/>
  <c r="L322"/>
  <c r="AW16"/>
  <c r="BW213"/>
  <c r="BW214" s="1"/>
  <c r="O313" s="1"/>
  <c r="N319"/>
  <c r="M319"/>
  <c r="L319"/>
  <c r="F319"/>
  <c r="E319"/>
  <c r="D319"/>
  <c r="N318"/>
  <c r="M318"/>
  <c r="L318"/>
  <c r="F318"/>
  <c r="E318"/>
  <c r="D318"/>
  <c r="N317"/>
  <c r="M317"/>
  <c r="L317"/>
  <c r="F317"/>
  <c r="E317"/>
  <c r="D317"/>
  <c r="N316"/>
  <c r="M316"/>
  <c r="L316"/>
  <c r="F316"/>
  <c r="E316"/>
  <c r="D316"/>
  <c r="N315"/>
  <c r="M315"/>
  <c r="L315"/>
  <c r="F315"/>
  <c r="E315"/>
  <c r="D315"/>
  <c r="N314"/>
  <c r="M314"/>
  <c r="L314"/>
  <c r="AU262"/>
  <c r="AK262"/>
  <c r="AN262"/>
  <c r="AQ262"/>
  <c r="AT262"/>
  <c r="F314"/>
  <c r="AW12"/>
  <c r="E314"/>
  <c r="N313"/>
  <c r="AW17"/>
  <c r="E323" s="1"/>
  <c r="M313"/>
  <c r="L313"/>
  <c r="BV213"/>
  <c r="BV214" s="1"/>
  <c r="N310"/>
  <c r="M310"/>
  <c r="L310"/>
  <c r="F310"/>
  <c r="E310"/>
  <c r="D310"/>
  <c r="N309"/>
  <c r="M309"/>
  <c r="L309"/>
  <c r="F309"/>
  <c r="E309"/>
  <c r="D309"/>
  <c r="N308"/>
  <c r="M308"/>
  <c r="L308"/>
  <c r="F308"/>
  <c r="E308"/>
  <c r="D308"/>
  <c r="N307"/>
  <c r="M307"/>
  <c r="L307"/>
  <c r="F307"/>
  <c r="E307"/>
  <c r="D307"/>
  <c r="N306"/>
  <c r="M306"/>
  <c r="L306"/>
  <c r="AU263"/>
  <c r="AK263"/>
  <c r="AN263"/>
  <c r="AQ263"/>
  <c r="AT263"/>
  <c r="F306"/>
  <c r="AW10"/>
  <c r="E306"/>
  <c r="D306"/>
  <c r="N305"/>
  <c r="AW13"/>
  <c r="M305"/>
  <c r="L305"/>
  <c r="D305"/>
  <c r="AW11"/>
  <c r="L304"/>
  <c r="AW18"/>
  <c r="E304"/>
  <c r="BT213"/>
  <c r="BT214" s="1"/>
  <c r="N292"/>
  <c r="M292"/>
  <c r="L292"/>
  <c r="F292"/>
  <c r="E292"/>
  <c r="D292"/>
  <c r="N291"/>
  <c r="M291"/>
  <c r="L291"/>
  <c r="F291"/>
  <c r="E291"/>
  <c r="D291"/>
  <c r="N290"/>
  <c r="M290"/>
  <c r="L290"/>
  <c r="F290"/>
  <c r="E290"/>
  <c r="D290"/>
  <c r="N289"/>
  <c r="M289"/>
  <c r="L289"/>
  <c r="F289"/>
  <c r="E289"/>
  <c r="D289"/>
  <c r="N288"/>
  <c r="M288"/>
  <c r="L288"/>
  <c r="AU259"/>
  <c r="AK259"/>
  <c r="AN259"/>
  <c r="AQ259"/>
  <c r="AT259"/>
  <c r="F288"/>
  <c r="E288"/>
  <c r="D288"/>
  <c r="N287"/>
  <c r="M287"/>
  <c r="L287"/>
  <c r="F287"/>
  <c r="E287"/>
  <c r="D287"/>
  <c r="N286"/>
  <c r="M286"/>
  <c r="L286"/>
  <c r="F286"/>
  <c r="E286"/>
  <c r="D286"/>
  <c r="BU213"/>
  <c r="BU214" s="1"/>
  <c r="N283"/>
  <c r="M283"/>
  <c r="L283"/>
  <c r="F283"/>
  <c r="E283"/>
  <c r="D283"/>
  <c r="N282"/>
  <c r="M282"/>
  <c r="L282"/>
  <c r="F282"/>
  <c r="E282"/>
  <c r="D282"/>
  <c r="N281"/>
  <c r="M281"/>
  <c r="L281"/>
  <c r="AU260"/>
  <c r="AK260"/>
  <c r="N279" s="1"/>
  <c r="AN260"/>
  <c r="AQ260"/>
  <c r="AT260"/>
  <c r="AW8"/>
  <c r="E281"/>
  <c r="N280"/>
  <c r="M280"/>
  <c r="L280"/>
  <c r="E280"/>
  <c r="D280"/>
  <c r="AW19"/>
  <c r="M279" s="1"/>
  <c r="L279"/>
  <c r="F279"/>
  <c r="E279"/>
  <c r="D279"/>
  <c r="L278"/>
  <c r="F278"/>
  <c r="E278"/>
  <c r="D278"/>
  <c r="AW9"/>
  <c r="M277"/>
  <c r="L277"/>
  <c r="E277"/>
  <c r="BY213"/>
  <c r="BY214" s="1"/>
  <c r="M274"/>
  <c r="L274"/>
  <c r="H274"/>
  <c r="E274"/>
  <c r="D274"/>
  <c r="M273"/>
  <c r="L273"/>
  <c r="H273"/>
  <c r="E273"/>
  <c r="D273"/>
  <c r="AZ223"/>
  <c r="M272"/>
  <c r="L272"/>
  <c r="H272"/>
  <c r="E272"/>
  <c r="AZ215"/>
  <c r="M271"/>
  <c r="BH215"/>
  <c r="L271"/>
  <c r="BF215"/>
  <c r="H271"/>
  <c r="BD215"/>
  <c r="E271"/>
  <c r="BB215"/>
  <c r="D271"/>
  <c r="AZ219"/>
  <c r="M270"/>
  <c r="L270"/>
  <c r="H270"/>
  <c r="E270"/>
  <c r="D270"/>
  <c r="AZ225"/>
  <c r="M269"/>
  <c r="M268"/>
  <c r="L268"/>
  <c r="H268"/>
  <c r="E268"/>
  <c r="D268"/>
  <c r="BR213"/>
  <c r="N265"/>
  <c r="M265"/>
  <c r="L265"/>
  <c r="F265"/>
  <c r="E265"/>
  <c r="D265"/>
  <c r="N264"/>
  <c r="M264"/>
  <c r="L264"/>
  <c r="F264"/>
  <c r="E264"/>
  <c r="D264"/>
  <c r="N263"/>
  <c r="M263"/>
  <c r="L263"/>
  <c r="F263"/>
  <c r="E263"/>
  <c r="D263"/>
  <c r="N262"/>
  <c r="M262"/>
  <c r="L262"/>
  <c r="F262"/>
  <c r="E262"/>
  <c r="D262"/>
  <c r="N261"/>
  <c r="M261"/>
  <c r="L261"/>
  <c r="F261"/>
  <c r="E261"/>
  <c r="D261"/>
  <c r="N260"/>
  <c r="M260"/>
  <c r="L260"/>
  <c r="F260"/>
  <c r="E260"/>
  <c r="D260"/>
  <c r="N259"/>
  <c r="M259"/>
  <c r="L259"/>
  <c r="AU258"/>
  <c r="AK258"/>
  <c r="AN258"/>
  <c r="AQ258"/>
  <c r="AT258"/>
  <c r="F259"/>
  <c r="E259"/>
  <c r="D259"/>
  <c r="BO213"/>
  <c r="BO214"/>
  <c r="O250" s="1"/>
  <c r="N256"/>
  <c r="M256"/>
  <c r="L256"/>
  <c r="F256"/>
  <c r="E256"/>
  <c r="D256"/>
  <c r="N255"/>
  <c r="M255"/>
  <c r="L255"/>
  <c r="F255"/>
  <c r="E255"/>
  <c r="D255"/>
  <c r="N254"/>
  <c r="M254"/>
  <c r="L254"/>
  <c r="F254"/>
  <c r="E254"/>
  <c r="D254"/>
  <c r="N253"/>
  <c r="M253"/>
  <c r="L253"/>
  <c r="E253"/>
  <c r="N252"/>
  <c r="M252"/>
  <c r="L252"/>
  <c r="AU257"/>
  <c r="F252" s="1"/>
  <c r="AK257"/>
  <c r="AN257"/>
  <c r="AQ257"/>
  <c r="AT257"/>
  <c r="D252"/>
  <c r="N251"/>
  <c r="M251"/>
  <c r="L251"/>
  <c r="E251"/>
  <c r="D251"/>
  <c r="N250"/>
  <c r="AW21"/>
  <c r="M250"/>
  <c r="L250"/>
  <c r="AW20"/>
  <c r="E250"/>
  <c r="D250"/>
  <c r="BN213"/>
  <c r="BN214" s="1"/>
  <c r="N247"/>
  <c r="M247"/>
  <c r="L247"/>
  <c r="F247"/>
  <c r="E247"/>
  <c r="D247"/>
  <c r="N246"/>
  <c r="M246"/>
  <c r="L246"/>
  <c r="F246"/>
  <c r="E246"/>
  <c r="D246"/>
  <c r="N245"/>
  <c r="M245"/>
  <c r="L245"/>
  <c r="AU256"/>
  <c r="AK256"/>
  <c r="AN256"/>
  <c r="AQ256"/>
  <c r="AT256"/>
  <c r="F245"/>
  <c r="E245"/>
  <c r="D245"/>
  <c r="N244"/>
  <c r="M244"/>
  <c r="L244"/>
  <c r="F244"/>
  <c r="E244"/>
  <c r="D244"/>
  <c r="N243"/>
  <c r="M243"/>
  <c r="L243"/>
  <c r="F243"/>
  <c r="E243"/>
  <c r="D243"/>
  <c r="N242"/>
  <c r="M242"/>
  <c r="L242"/>
  <c r="F242"/>
  <c r="N241"/>
  <c r="M241"/>
  <c r="L241"/>
  <c r="BM213"/>
  <c r="BM214" s="1"/>
  <c r="N238"/>
  <c r="M238"/>
  <c r="L238"/>
  <c r="F238"/>
  <c r="E238"/>
  <c r="D238"/>
  <c r="N237"/>
  <c r="M237"/>
  <c r="L237"/>
  <c r="AU255"/>
  <c r="AK255"/>
  <c r="AN255"/>
  <c r="AQ255"/>
  <c r="AT255"/>
  <c r="F237"/>
  <c r="E237"/>
  <c r="D237"/>
  <c r="N236"/>
  <c r="M236"/>
  <c r="L236"/>
  <c r="F236"/>
  <c r="E236"/>
  <c r="D236"/>
  <c r="N235"/>
  <c r="M235"/>
  <c r="L235"/>
  <c r="E235"/>
  <c r="D235"/>
  <c r="N234"/>
  <c r="M234"/>
  <c r="L234"/>
  <c r="E234"/>
  <c r="D234"/>
  <c r="N233"/>
  <c r="M233"/>
  <c r="L233"/>
  <c r="E233"/>
  <c r="N232"/>
  <c r="M232"/>
  <c r="L232"/>
  <c r="D232"/>
  <c r="BL213"/>
  <c r="BL214" s="1"/>
  <c r="N229"/>
  <c r="M229"/>
  <c r="L229"/>
  <c r="F229"/>
  <c r="E229"/>
  <c r="D229"/>
  <c r="N228"/>
  <c r="M228"/>
  <c r="L228"/>
  <c r="F228"/>
  <c r="E228"/>
  <c r="D228"/>
  <c r="N227"/>
  <c r="M227"/>
  <c r="L227"/>
  <c r="AU254"/>
  <c r="AK254"/>
  <c r="AN254"/>
  <c r="AQ254"/>
  <c r="AT254"/>
  <c r="F227"/>
  <c r="E227"/>
  <c r="D227"/>
  <c r="N226"/>
  <c r="M226"/>
  <c r="L226"/>
  <c r="F226"/>
  <c r="E226"/>
  <c r="D226"/>
  <c r="M225"/>
  <c r="E225"/>
  <c r="L224"/>
  <c r="E224"/>
  <c r="D224"/>
  <c r="M223"/>
  <c r="L223"/>
  <c r="F223"/>
  <c r="BK213"/>
  <c r="BK214" s="1"/>
  <c r="N220"/>
  <c r="M220"/>
  <c r="L220"/>
  <c r="F220"/>
  <c r="E220"/>
  <c r="D220"/>
  <c r="N219"/>
  <c r="M219"/>
  <c r="L219"/>
  <c r="F219"/>
  <c r="E219"/>
  <c r="D219"/>
  <c r="N218"/>
  <c r="M218"/>
  <c r="L218"/>
  <c r="AU253"/>
  <c r="AK253"/>
  <c r="AN253"/>
  <c r="AQ253"/>
  <c r="AT253"/>
  <c r="E218"/>
  <c r="D218"/>
  <c r="N217"/>
  <c r="M217"/>
  <c r="L217"/>
  <c r="E217"/>
  <c r="M216"/>
  <c r="E216"/>
  <c r="E215"/>
  <c r="D215"/>
  <c r="N214"/>
  <c r="M214"/>
  <c r="F214"/>
  <c r="D214"/>
  <c r="BX107"/>
  <c r="N211"/>
  <c r="M211"/>
  <c r="L211"/>
  <c r="AU153"/>
  <c r="AK153"/>
  <c r="AN153"/>
  <c r="AQ153"/>
  <c r="AT153"/>
  <c r="F211"/>
  <c r="E211"/>
  <c r="D211"/>
  <c r="N210"/>
  <c r="M210"/>
  <c r="L210"/>
  <c r="F210"/>
  <c r="E210"/>
  <c r="D210"/>
  <c r="N209"/>
  <c r="M209"/>
  <c r="L209"/>
  <c r="F209"/>
  <c r="E209"/>
  <c r="D209"/>
  <c r="N208"/>
  <c r="M208"/>
  <c r="L208"/>
  <c r="F208"/>
  <c r="D208"/>
  <c r="N207"/>
  <c r="M207"/>
  <c r="L207"/>
  <c r="AW14"/>
  <c r="E223" s="1"/>
  <c r="E207"/>
  <c r="N206"/>
  <c r="M206"/>
  <c r="L206"/>
  <c r="D206"/>
  <c r="M205"/>
  <c r="D205"/>
  <c r="BW107"/>
  <c r="BW108" s="1"/>
  <c r="G196" s="1"/>
  <c r="N202"/>
  <c r="M202"/>
  <c r="L202"/>
  <c r="F202"/>
  <c r="E202"/>
  <c r="D202"/>
  <c r="N201"/>
  <c r="M201"/>
  <c r="L201"/>
  <c r="AU154"/>
  <c r="F199" s="1"/>
  <c r="AK154"/>
  <c r="AN154"/>
  <c r="AQ154"/>
  <c r="AT154"/>
  <c r="F201"/>
  <c r="E201"/>
  <c r="D201"/>
  <c r="N200"/>
  <c r="M200"/>
  <c r="L200"/>
  <c r="F200"/>
  <c r="E200"/>
  <c r="D200"/>
  <c r="N199"/>
  <c r="M199"/>
  <c r="L199"/>
  <c r="N198"/>
  <c r="M198"/>
  <c r="L198"/>
  <c r="M197"/>
  <c r="E197"/>
  <c r="M196"/>
  <c r="E196"/>
  <c r="BV107"/>
  <c r="BV108" s="1"/>
  <c r="N193"/>
  <c r="M193"/>
  <c r="L193"/>
  <c r="AU155"/>
  <c r="AK155"/>
  <c r="AN155"/>
  <c r="AQ155"/>
  <c r="AT155"/>
  <c r="F193"/>
  <c r="E193"/>
  <c r="D193"/>
  <c r="N192"/>
  <c r="M192"/>
  <c r="L192"/>
  <c r="F192"/>
  <c r="E192"/>
  <c r="D192"/>
  <c r="N191"/>
  <c r="M191"/>
  <c r="L191"/>
  <c r="E191"/>
  <c r="N190"/>
  <c r="E190"/>
  <c r="N189"/>
  <c r="M189"/>
  <c r="F189"/>
  <c r="E189"/>
  <c r="M188"/>
  <c r="L188"/>
  <c r="F188"/>
  <c r="D188"/>
  <c r="AW15"/>
  <c r="M278" s="1"/>
  <c r="F187"/>
  <c r="E187"/>
  <c r="BT107"/>
  <c r="BT108" s="1"/>
  <c r="N184"/>
  <c r="M184"/>
  <c r="L184"/>
  <c r="F184"/>
  <c r="E184"/>
  <c r="D184"/>
  <c r="N183"/>
  <c r="M183"/>
  <c r="L183"/>
  <c r="F183"/>
  <c r="E183"/>
  <c r="D183"/>
  <c r="N182"/>
  <c r="M182"/>
  <c r="L182"/>
  <c r="F182"/>
  <c r="E182"/>
  <c r="D182"/>
  <c r="N181"/>
  <c r="M181"/>
  <c r="L181"/>
  <c r="AU151"/>
  <c r="AK151"/>
  <c r="AN151"/>
  <c r="AQ151"/>
  <c r="AT151"/>
  <c r="F181"/>
  <c r="E181"/>
  <c r="D181"/>
  <c r="N180"/>
  <c r="F180"/>
  <c r="E180"/>
  <c r="D180"/>
  <c r="N179"/>
  <c r="M179"/>
  <c r="L179"/>
  <c r="F179"/>
  <c r="N178"/>
  <c r="M178"/>
  <c r="L178"/>
  <c r="E178"/>
  <c r="BU107"/>
  <c r="BU108" s="1"/>
  <c r="BU109" s="1"/>
  <c r="N175"/>
  <c r="M175"/>
  <c r="L175"/>
  <c r="F175"/>
  <c r="E175"/>
  <c r="D175"/>
  <c r="N174"/>
  <c r="M174"/>
  <c r="L174"/>
  <c r="AU152"/>
  <c r="AK152"/>
  <c r="AN152"/>
  <c r="AQ152"/>
  <c r="AT152"/>
  <c r="F174"/>
  <c r="E174"/>
  <c r="D174"/>
  <c r="M173"/>
  <c r="E173"/>
  <c r="N172"/>
  <c r="E172"/>
  <c r="N171"/>
  <c r="M171"/>
  <c r="F171"/>
  <c r="E171"/>
  <c r="N170"/>
  <c r="M170"/>
  <c r="L170"/>
  <c r="E170"/>
  <c r="D170"/>
  <c r="N169"/>
  <c r="E169"/>
  <c r="D169"/>
  <c r="BY107"/>
  <c r="BY108" s="1"/>
  <c r="O160" s="1"/>
  <c r="M166"/>
  <c r="M165"/>
  <c r="M164"/>
  <c r="AZ115"/>
  <c r="M163"/>
  <c r="AZ113"/>
  <c r="M162"/>
  <c r="AZ111"/>
  <c r="AZ117"/>
  <c r="M160"/>
  <c r="BQ107"/>
  <c r="N157"/>
  <c r="M157"/>
  <c r="L157"/>
  <c r="F157"/>
  <c r="E157"/>
  <c r="D157"/>
  <c r="N156"/>
  <c r="M156"/>
  <c r="L156"/>
  <c r="F156"/>
  <c r="E156"/>
  <c r="D156"/>
  <c r="N155"/>
  <c r="M155"/>
  <c r="L155"/>
  <c r="F155"/>
  <c r="E155"/>
  <c r="D155"/>
  <c r="N154"/>
  <c r="M154"/>
  <c r="L154"/>
  <c r="F154"/>
  <c r="E154"/>
  <c r="D154"/>
  <c r="N153"/>
  <c r="M153"/>
  <c r="L153"/>
  <c r="AU150"/>
  <c r="AK150"/>
  <c r="AN150"/>
  <c r="AQ150"/>
  <c r="AT150"/>
  <c r="F153"/>
  <c r="E153"/>
  <c r="D153"/>
  <c r="N152"/>
  <c r="M152"/>
  <c r="L152"/>
  <c r="F152"/>
  <c r="E152"/>
  <c r="D152"/>
  <c r="N151"/>
  <c r="M151"/>
  <c r="L151"/>
  <c r="F151"/>
  <c r="E151"/>
  <c r="BO107"/>
  <c r="BO108" s="1"/>
  <c r="G142" s="1"/>
  <c r="N148"/>
  <c r="M148"/>
  <c r="L148"/>
  <c r="F148"/>
  <c r="E148"/>
  <c r="D148"/>
  <c r="N147"/>
  <c r="M147"/>
  <c r="L147"/>
  <c r="F147"/>
  <c r="E147"/>
  <c r="D147"/>
  <c r="N146"/>
  <c r="M146"/>
  <c r="L146"/>
  <c r="F146"/>
  <c r="E146"/>
  <c r="D146"/>
  <c r="N145"/>
  <c r="M145"/>
  <c r="L145"/>
  <c r="AU149"/>
  <c r="F143" s="1"/>
  <c r="AK149"/>
  <c r="AN149"/>
  <c r="AQ149"/>
  <c r="AT149"/>
  <c r="F145"/>
  <c r="E145"/>
  <c r="D145"/>
  <c r="N144"/>
  <c r="M144"/>
  <c r="L144"/>
  <c r="E144"/>
  <c r="N143"/>
  <c r="M143"/>
  <c r="L143"/>
  <c r="E143"/>
  <c r="N142"/>
  <c r="M142"/>
  <c r="E142"/>
  <c r="BN107"/>
  <c r="BN108" s="1"/>
  <c r="N139"/>
  <c r="M139"/>
  <c r="L139"/>
  <c r="F139"/>
  <c r="E139"/>
  <c r="D139"/>
  <c r="N138"/>
  <c r="M138"/>
  <c r="L138"/>
  <c r="F138"/>
  <c r="E138"/>
  <c r="D138"/>
  <c r="N137"/>
  <c r="M137"/>
  <c r="L137"/>
  <c r="AU148"/>
  <c r="AK148"/>
  <c r="AN148"/>
  <c r="AQ148"/>
  <c r="AT148"/>
  <c r="F137"/>
  <c r="E137"/>
  <c r="D137"/>
  <c r="N136"/>
  <c r="M136"/>
  <c r="L136"/>
  <c r="F136"/>
  <c r="E136"/>
  <c r="N135"/>
  <c r="M135"/>
  <c r="L135"/>
  <c r="F135"/>
  <c r="E135"/>
  <c r="D135"/>
  <c r="N134"/>
  <c r="M134"/>
  <c r="F134"/>
  <c r="M133"/>
  <c r="L133"/>
  <c r="F133"/>
  <c r="E133"/>
  <c r="D133"/>
  <c r="BM107"/>
  <c r="BM108" s="1"/>
  <c r="N130"/>
  <c r="M130"/>
  <c r="L130"/>
  <c r="F130"/>
  <c r="E130"/>
  <c r="D130"/>
  <c r="N129"/>
  <c r="M129"/>
  <c r="L129"/>
  <c r="F129"/>
  <c r="E129"/>
  <c r="D129"/>
  <c r="N128"/>
  <c r="M128"/>
  <c r="L128"/>
  <c r="E128"/>
  <c r="N127"/>
  <c r="M127"/>
  <c r="L127"/>
  <c r="AU147"/>
  <c r="AK147"/>
  <c r="AN147"/>
  <c r="AQ147"/>
  <c r="AT147"/>
  <c r="E127"/>
  <c r="N126"/>
  <c r="M126"/>
  <c r="L126"/>
  <c r="E126"/>
  <c r="M125"/>
  <c r="D125"/>
  <c r="M124"/>
  <c r="E124"/>
  <c r="BL107"/>
  <c r="BL108" s="1"/>
  <c r="BL109" s="1"/>
  <c r="N121"/>
  <c r="M121"/>
  <c r="L121"/>
  <c r="F121"/>
  <c r="E121"/>
  <c r="D121"/>
  <c r="N120"/>
  <c r="M120"/>
  <c r="L120"/>
  <c r="AU146"/>
  <c r="F119" s="1"/>
  <c r="AK146"/>
  <c r="AN146"/>
  <c r="AQ146"/>
  <c r="AT146"/>
  <c r="E120"/>
  <c r="N119"/>
  <c r="M119"/>
  <c r="L119"/>
  <c r="E119"/>
  <c r="D119"/>
  <c r="N118"/>
  <c r="M118"/>
  <c r="L118"/>
  <c r="F118"/>
  <c r="E118"/>
  <c r="E117"/>
  <c r="D117"/>
  <c r="N116"/>
  <c r="M116"/>
  <c r="F116"/>
  <c r="E116"/>
  <c r="N115"/>
  <c r="M115"/>
  <c r="L115"/>
  <c r="E115"/>
  <c r="BK107"/>
  <c r="BK108" s="1"/>
  <c r="N112"/>
  <c r="M112"/>
  <c r="L112"/>
  <c r="F112"/>
  <c r="E112"/>
  <c r="D112"/>
  <c r="AU145"/>
  <c r="AK145"/>
  <c r="AN145"/>
  <c r="AQ145"/>
  <c r="AT145"/>
  <c r="N111"/>
  <c r="E111"/>
  <c r="N110"/>
  <c r="M110"/>
  <c r="L110"/>
  <c r="F110"/>
  <c r="M109"/>
  <c r="E109"/>
  <c r="N108"/>
  <c r="F108"/>
  <c r="E108"/>
  <c r="D108"/>
  <c r="M107"/>
  <c r="E107"/>
  <c r="E106"/>
  <c r="D106"/>
  <c r="BX11"/>
  <c r="BX12" s="1"/>
  <c r="BX13" s="1"/>
  <c r="N103"/>
  <c r="M103"/>
  <c r="L103"/>
  <c r="AU53"/>
  <c r="AK53"/>
  <c r="AN53"/>
  <c r="AQ53"/>
  <c r="AT53"/>
  <c r="F103"/>
  <c r="E103"/>
  <c r="D103"/>
  <c r="N102"/>
  <c r="M102"/>
  <c r="L102"/>
  <c r="F102"/>
  <c r="E102"/>
  <c r="D102"/>
  <c r="N101"/>
  <c r="M101"/>
  <c r="L101"/>
  <c r="F101"/>
  <c r="E101"/>
  <c r="D101"/>
  <c r="N100"/>
  <c r="M100"/>
  <c r="L100"/>
  <c r="F100"/>
  <c r="E100"/>
  <c r="D100"/>
  <c r="N99"/>
  <c r="M99"/>
  <c r="L99"/>
  <c r="F99"/>
  <c r="E99"/>
  <c r="D99"/>
  <c r="N98"/>
  <c r="M98"/>
  <c r="L98"/>
  <c r="F98"/>
  <c r="E98"/>
  <c r="M97"/>
  <c r="L97"/>
  <c r="F97"/>
  <c r="E97"/>
  <c r="D97"/>
  <c r="BW11"/>
  <c r="BW12"/>
  <c r="BW13" s="1"/>
  <c r="N94"/>
  <c r="M94"/>
  <c r="L94"/>
  <c r="F94"/>
  <c r="E94"/>
  <c r="D94"/>
  <c r="AU54"/>
  <c r="AK54"/>
  <c r="AN54"/>
  <c r="AQ54"/>
  <c r="AT54"/>
  <c r="N93"/>
  <c r="M93"/>
  <c r="L93"/>
  <c r="F93"/>
  <c r="E93"/>
  <c r="D93"/>
  <c r="N92"/>
  <c r="M92"/>
  <c r="L92"/>
  <c r="F92"/>
  <c r="E92"/>
  <c r="D92"/>
  <c r="N91"/>
  <c r="M91"/>
  <c r="L91"/>
  <c r="E91"/>
  <c r="D91"/>
  <c r="N90"/>
  <c r="M90"/>
  <c r="L90"/>
  <c r="E90"/>
  <c r="D90"/>
  <c r="N89"/>
  <c r="M89"/>
  <c r="L89"/>
  <c r="E89"/>
  <c r="D89"/>
  <c r="M88"/>
  <c r="L88"/>
  <c r="E88"/>
  <c r="BV11"/>
  <c r="N85"/>
  <c r="M85"/>
  <c r="L85"/>
  <c r="AU55"/>
  <c r="AK55"/>
  <c r="AN55"/>
  <c r="AQ55"/>
  <c r="AT55"/>
  <c r="F85"/>
  <c r="E85"/>
  <c r="D85"/>
  <c r="N84"/>
  <c r="M84"/>
  <c r="L84"/>
  <c r="F84"/>
  <c r="E84"/>
  <c r="D84"/>
  <c r="N83"/>
  <c r="M83"/>
  <c r="L83"/>
  <c r="F83"/>
  <c r="E83"/>
  <c r="D83"/>
  <c r="N82"/>
  <c r="M82"/>
  <c r="L82"/>
  <c r="E82"/>
  <c r="N81"/>
  <c r="M81"/>
  <c r="L81"/>
  <c r="F81"/>
  <c r="E81"/>
  <c r="D81"/>
  <c r="M80"/>
  <c r="E80"/>
  <c r="D80"/>
  <c r="N79"/>
  <c r="M79"/>
  <c r="F79"/>
  <c r="E79"/>
  <c r="D79"/>
  <c r="BT11"/>
  <c r="BT12"/>
  <c r="O70" s="1"/>
  <c r="N76"/>
  <c r="M76"/>
  <c r="L76"/>
  <c r="F76"/>
  <c r="E76"/>
  <c r="D76"/>
  <c r="N75"/>
  <c r="M75"/>
  <c r="L75"/>
  <c r="F75"/>
  <c r="E75"/>
  <c r="D75"/>
  <c r="N74"/>
  <c r="M74"/>
  <c r="L74"/>
  <c r="AU51"/>
  <c r="AK51"/>
  <c r="AN51"/>
  <c r="AQ51"/>
  <c r="AT51"/>
  <c r="F74"/>
  <c r="E74"/>
  <c r="D74"/>
  <c r="N73"/>
  <c r="M73"/>
  <c r="L73"/>
  <c r="F73"/>
  <c r="E73"/>
  <c r="D73"/>
  <c r="N72"/>
  <c r="M72"/>
  <c r="L72"/>
  <c r="F72"/>
  <c r="E72"/>
  <c r="D72"/>
  <c r="N71"/>
  <c r="M71"/>
  <c r="L71"/>
  <c r="E71"/>
  <c r="N70"/>
  <c r="M70"/>
  <c r="L70"/>
  <c r="E70"/>
  <c r="BU11"/>
  <c r="BU12" s="1"/>
  <c r="N67"/>
  <c r="M67"/>
  <c r="L67"/>
  <c r="AU52"/>
  <c r="AK52"/>
  <c r="AN52"/>
  <c r="AQ52"/>
  <c r="AT52"/>
  <c r="F67"/>
  <c r="E67"/>
  <c r="D67"/>
  <c r="E66"/>
  <c r="M65"/>
  <c r="L65"/>
  <c r="E65"/>
  <c r="D65"/>
  <c r="M64"/>
  <c r="E64"/>
  <c r="D64"/>
  <c r="M63"/>
  <c r="D63"/>
  <c r="M62"/>
  <c r="D62"/>
  <c r="M61"/>
  <c r="E61"/>
  <c r="D61"/>
  <c r="BY11"/>
  <c r="BY12" s="1"/>
  <c r="BY13" s="1"/>
  <c r="M58"/>
  <c r="M57"/>
  <c r="M56"/>
  <c r="M55"/>
  <c r="M54"/>
  <c r="M53"/>
  <c r="M52"/>
  <c r="BP11"/>
  <c r="N49"/>
  <c r="M49"/>
  <c r="L49"/>
  <c r="F49"/>
  <c r="E49"/>
  <c r="D49"/>
  <c r="N48"/>
  <c r="M48"/>
  <c r="L48"/>
  <c r="F48"/>
  <c r="E48"/>
  <c r="D48"/>
  <c r="N47"/>
  <c r="M47"/>
  <c r="L47"/>
  <c r="AU50"/>
  <c r="AK50"/>
  <c r="AN50"/>
  <c r="AQ50"/>
  <c r="AT50"/>
  <c r="F47"/>
  <c r="E47"/>
  <c r="D47"/>
  <c r="N46"/>
  <c r="M46"/>
  <c r="L46"/>
  <c r="F46"/>
  <c r="E46"/>
  <c r="D46"/>
  <c r="N45"/>
  <c r="M45"/>
  <c r="L45"/>
  <c r="F45"/>
  <c r="E45"/>
  <c r="D45"/>
  <c r="N44"/>
  <c r="M44"/>
  <c r="L44"/>
  <c r="F44"/>
  <c r="E44"/>
  <c r="D44"/>
  <c r="N43"/>
  <c r="M43"/>
  <c r="L43"/>
  <c r="F43"/>
  <c r="E43"/>
  <c r="M40"/>
  <c r="L40"/>
  <c r="E40"/>
  <c r="D40"/>
  <c r="M39"/>
  <c r="L39"/>
  <c r="E39"/>
  <c r="D39"/>
  <c r="M38"/>
  <c r="L38"/>
  <c r="E38"/>
  <c r="D38"/>
  <c r="E37"/>
  <c r="M36"/>
  <c r="D36"/>
  <c r="M35"/>
  <c r="E35"/>
  <c r="M34"/>
  <c r="L34"/>
  <c r="E34"/>
  <c r="D34"/>
  <c r="BN11"/>
  <c r="BN12" s="1"/>
  <c r="N31"/>
  <c r="M31"/>
  <c r="L31"/>
  <c r="AU48"/>
  <c r="AK48"/>
  <c r="AN48"/>
  <c r="AQ48"/>
  <c r="AT48"/>
  <c r="F31"/>
  <c r="E31"/>
  <c r="D31"/>
  <c r="N30"/>
  <c r="M30"/>
  <c r="L30"/>
  <c r="F30"/>
  <c r="E30"/>
  <c r="D30"/>
  <c r="N29"/>
  <c r="M29"/>
  <c r="L29"/>
  <c r="E29"/>
  <c r="N28"/>
  <c r="L28"/>
  <c r="E28"/>
  <c r="M27"/>
  <c r="L27"/>
  <c r="M26"/>
  <c r="F26"/>
  <c r="E26"/>
  <c r="M25"/>
  <c r="L25"/>
  <c r="E25"/>
  <c r="D25"/>
  <c r="BL11"/>
  <c r="BL12"/>
  <c r="AU47"/>
  <c r="AK47"/>
  <c r="AN47"/>
  <c r="AQ47"/>
  <c r="AT47"/>
  <c r="N22"/>
  <c r="M22"/>
  <c r="L22"/>
  <c r="F22"/>
  <c r="E22"/>
  <c r="D22"/>
  <c r="N21"/>
  <c r="M21"/>
  <c r="L21"/>
  <c r="E21"/>
  <c r="D21"/>
  <c r="N20"/>
  <c r="F20"/>
  <c r="E20"/>
  <c r="N19"/>
  <c r="M19"/>
  <c r="L19"/>
  <c r="E19"/>
  <c r="M18"/>
  <c r="E18"/>
  <c r="D18"/>
  <c r="N17"/>
  <c r="M17"/>
  <c r="F17"/>
  <c r="E17"/>
  <c r="M16"/>
  <c r="L16"/>
  <c r="F16"/>
  <c r="D16"/>
  <c r="BK11"/>
  <c r="BK12"/>
  <c r="BK13" s="1"/>
  <c r="AU46"/>
  <c r="AK46"/>
  <c r="AN46"/>
  <c r="AQ46"/>
  <c r="AT46"/>
  <c r="N13"/>
  <c r="M13"/>
  <c r="L13"/>
  <c r="F13"/>
  <c r="E13"/>
  <c r="D13"/>
  <c r="N12"/>
  <c r="M12"/>
  <c r="L12"/>
  <c r="D12"/>
  <c r="N11"/>
  <c r="M11"/>
  <c r="L11"/>
  <c r="E11"/>
  <c r="L10"/>
  <c r="E10"/>
  <c r="L9"/>
  <c r="E9"/>
  <c r="D9"/>
  <c r="M8"/>
  <c r="E8"/>
  <c r="D8"/>
  <c r="M7"/>
  <c r="L7"/>
  <c r="F7"/>
  <c r="E7"/>
  <c r="D7"/>
  <c r="BX213" i="21"/>
  <c r="BX214"/>
  <c r="BX215" s="1"/>
  <c r="N328"/>
  <c r="M328"/>
  <c r="L328"/>
  <c r="F328"/>
  <c r="E328"/>
  <c r="D328"/>
  <c r="N327"/>
  <c r="M327"/>
  <c r="L327"/>
  <c r="F327"/>
  <c r="E327"/>
  <c r="D327"/>
  <c r="N326"/>
  <c r="M326"/>
  <c r="L326"/>
  <c r="F326"/>
  <c r="E326"/>
  <c r="D326"/>
  <c r="N325"/>
  <c r="M325"/>
  <c r="L325"/>
  <c r="AU261"/>
  <c r="AK261"/>
  <c r="AN261"/>
  <c r="AQ261"/>
  <c r="AT261"/>
  <c r="F325"/>
  <c r="AW9"/>
  <c r="M154" s="1"/>
  <c r="E325"/>
  <c r="D325"/>
  <c r="N324"/>
  <c r="AW8"/>
  <c r="M324"/>
  <c r="L324"/>
  <c r="F324"/>
  <c r="AW10"/>
  <c r="E324"/>
  <c r="D324"/>
  <c r="N323"/>
  <c r="AW11"/>
  <c r="M323"/>
  <c r="L323"/>
  <c r="F323"/>
  <c r="AW12"/>
  <c r="E323"/>
  <c r="D323"/>
  <c r="AW17"/>
  <c r="L322"/>
  <c r="AW16"/>
  <c r="E313" s="1"/>
  <c r="D322"/>
  <c r="BW213"/>
  <c r="BW214" s="1"/>
  <c r="N319"/>
  <c r="M319"/>
  <c r="L319"/>
  <c r="F319"/>
  <c r="E319"/>
  <c r="D319"/>
  <c r="N318"/>
  <c r="M318"/>
  <c r="L318"/>
  <c r="F318"/>
  <c r="E318"/>
  <c r="D318"/>
  <c r="N317"/>
  <c r="M317"/>
  <c r="L317"/>
  <c r="AU262"/>
  <c r="AK262"/>
  <c r="AN262"/>
  <c r="AQ262"/>
  <c r="AT262"/>
  <c r="F317"/>
  <c r="E317"/>
  <c r="D317"/>
  <c r="N316"/>
  <c r="M316"/>
  <c r="L316"/>
  <c r="F316"/>
  <c r="D316"/>
  <c r="N315"/>
  <c r="M315"/>
  <c r="L315"/>
  <c r="D315"/>
  <c r="N314"/>
  <c r="AW19"/>
  <c r="M232" s="1"/>
  <c r="M314"/>
  <c r="L314"/>
  <c r="M313"/>
  <c r="L313"/>
  <c r="F313"/>
  <c r="D313"/>
  <c r="BV213"/>
  <c r="BV214" s="1"/>
  <c r="N310"/>
  <c r="M310"/>
  <c r="L310"/>
  <c r="F310"/>
  <c r="E310"/>
  <c r="D310"/>
  <c r="N309"/>
  <c r="M309"/>
  <c r="L309"/>
  <c r="F309"/>
  <c r="E309"/>
  <c r="D309"/>
  <c r="N308"/>
  <c r="M308"/>
  <c r="L308"/>
  <c r="F308"/>
  <c r="E308"/>
  <c r="D308"/>
  <c r="N307"/>
  <c r="M307"/>
  <c r="L307"/>
  <c r="AU263"/>
  <c r="AK263"/>
  <c r="AN263"/>
  <c r="AQ263"/>
  <c r="AT263"/>
  <c r="F307"/>
  <c r="E307"/>
  <c r="D307"/>
  <c r="N306"/>
  <c r="M306"/>
  <c r="L306"/>
  <c r="F306"/>
  <c r="N305"/>
  <c r="M305"/>
  <c r="L305"/>
  <c r="D305"/>
  <c r="N304"/>
  <c r="L304"/>
  <c r="E304"/>
  <c r="D304"/>
  <c r="BT213"/>
  <c r="BT214" s="1"/>
  <c r="N292"/>
  <c r="M292"/>
  <c r="L292"/>
  <c r="F292"/>
  <c r="E292"/>
  <c r="D292"/>
  <c r="N291"/>
  <c r="M291"/>
  <c r="L291"/>
  <c r="F291"/>
  <c r="E291"/>
  <c r="D291"/>
  <c r="N290"/>
  <c r="M290"/>
  <c r="L290"/>
  <c r="F290"/>
  <c r="E290"/>
  <c r="D290"/>
  <c r="N289"/>
  <c r="M289"/>
  <c r="L289"/>
  <c r="F289"/>
  <c r="E289"/>
  <c r="D289"/>
  <c r="N288"/>
  <c r="M288"/>
  <c r="L288"/>
  <c r="F288"/>
  <c r="E288"/>
  <c r="D288"/>
  <c r="N287"/>
  <c r="M287"/>
  <c r="L287"/>
  <c r="N286"/>
  <c r="M286"/>
  <c r="L286"/>
  <c r="BU213"/>
  <c r="BU214" s="1"/>
  <c r="N283"/>
  <c r="M283"/>
  <c r="L283"/>
  <c r="F283"/>
  <c r="E283"/>
  <c r="D283"/>
  <c r="N282"/>
  <c r="M282"/>
  <c r="L282"/>
  <c r="F282"/>
  <c r="N281"/>
  <c r="M281"/>
  <c r="L281"/>
  <c r="AU260"/>
  <c r="AK260"/>
  <c r="AN260"/>
  <c r="AQ260"/>
  <c r="AT260"/>
  <c r="F281"/>
  <c r="E281"/>
  <c r="D281"/>
  <c r="N280"/>
  <c r="M280"/>
  <c r="L280"/>
  <c r="N279"/>
  <c r="AW13"/>
  <c r="M279"/>
  <c r="L279"/>
  <c r="E279"/>
  <c r="D279"/>
  <c r="N278"/>
  <c r="M278"/>
  <c r="L278"/>
  <c r="N277"/>
  <c r="AW18"/>
  <c r="E322" s="1"/>
  <c r="M277"/>
  <c r="L277"/>
  <c r="F277"/>
  <c r="D277"/>
  <c r="BY213"/>
  <c r="BY214"/>
  <c r="M274"/>
  <c r="L274"/>
  <c r="H274"/>
  <c r="E274"/>
  <c r="D274"/>
  <c r="M273"/>
  <c r="L273"/>
  <c r="H273"/>
  <c r="E273"/>
  <c r="D273"/>
  <c r="M272"/>
  <c r="L272"/>
  <c r="H272"/>
  <c r="E272"/>
  <c r="D272"/>
  <c r="M271"/>
  <c r="L271"/>
  <c r="H271"/>
  <c r="E271"/>
  <c r="D271"/>
  <c r="AZ223"/>
  <c r="M270"/>
  <c r="L270"/>
  <c r="H270"/>
  <c r="E270"/>
  <c r="D270"/>
  <c r="AZ217"/>
  <c r="AZ215"/>
  <c r="M268"/>
  <c r="BH215"/>
  <c r="BF215"/>
  <c r="H268"/>
  <c r="BD215"/>
  <c r="E268"/>
  <c r="D268"/>
  <c r="BS213"/>
  <c r="BS214" s="1"/>
  <c r="BS215" s="1"/>
  <c r="N265"/>
  <c r="M265"/>
  <c r="L265"/>
  <c r="F265"/>
  <c r="E265"/>
  <c r="D265"/>
  <c r="N264"/>
  <c r="M264"/>
  <c r="L264"/>
  <c r="F264"/>
  <c r="E264"/>
  <c r="D264"/>
  <c r="N263"/>
  <c r="M263"/>
  <c r="L263"/>
  <c r="F263"/>
  <c r="E263"/>
  <c r="D263"/>
  <c r="N262"/>
  <c r="M262"/>
  <c r="L262"/>
  <c r="F262"/>
  <c r="E262"/>
  <c r="D262"/>
  <c r="N261"/>
  <c r="M261"/>
  <c r="L261"/>
  <c r="F261"/>
  <c r="E261"/>
  <c r="D261"/>
  <c r="N260"/>
  <c r="M260"/>
  <c r="L260"/>
  <c r="F260"/>
  <c r="E260"/>
  <c r="D260"/>
  <c r="N259"/>
  <c r="M259"/>
  <c r="L259"/>
  <c r="E259"/>
  <c r="BP213"/>
  <c r="N256"/>
  <c r="M256"/>
  <c r="L256"/>
  <c r="F256"/>
  <c r="E256"/>
  <c r="D256"/>
  <c r="N255"/>
  <c r="M255"/>
  <c r="L255"/>
  <c r="F255"/>
  <c r="E255"/>
  <c r="D255"/>
  <c r="N254"/>
  <c r="M254"/>
  <c r="L254"/>
  <c r="F254"/>
  <c r="E254"/>
  <c r="D254"/>
  <c r="N253"/>
  <c r="M253"/>
  <c r="L253"/>
  <c r="F253"/>
  <c r="E253"/>
  <c r="D253"/>
  <c r="N252"/>
  <c r="M252"/>
  <c r="L252"/>
  <c r="F252"/>
  <c r="E252"/>
  <c r="D252"/>
  <c r="N251"/>
  <c r="M251"/>
  <c r="L251"/>
  <c r="AU257"/>
  <c r="AK257"/>
  <c r="AN257"/>
  <c r="AQ257"/>
  <c r="AT257"/>
  <c r="F251"/>
  <c r="E251"/>
  <c r="D251"/>
  <c r="N250"/>
  <c r="M250"/>
  <c r="L250"/>
  <c r="F250"/>
  <c r="D250"/>
  <c r="BN213"/>
  <c r="BN214" s="1"/>
  <c r="N247"/>
  <c r="M247"/>
  <c r="L247"/>
  <c r="F247"/>
  <c r="E247"/>
  <c r="D247"/>
  <c r="N246"/>
  <c r="M246"/>
  <c r="L246"/>
  <c r="F246"/>
  <c r="E246"/>
  <c r="D246"/>
  <c r="N245"/>
  <c r="M245"/>
  <c r="L245"/>
  <c r="F245"/>
  <c r="E245"/>
  <c r="D245"/>
  <c r="N244"/>
  <c r="M244"/>
  <c r="L244"/>
  <c r="F244"/>
  <c r="E244"/>
  <c r="D244"/>
  <c r="N243"/>
  <c r="M243"/>
  <c r="L243"/>
  <c r="AU256"/>
  <c r="AK256"/>
  <c r="AN256"/>
  <c r="AQ256"/>
  <c r="AT256"/>
  <c r="D243"/>
  <c r="N242"/>
  <c r="M242"/>
  <c r="L242"/>
  <c r="E242"/>
  <c r="N241"/>
  <c r="M241"/>
  <c r="L241"/>
  <c r="E241"/>
  <c r="BM213"/>
  <c r="N238"/>
  <c r="M238"/>
  <c r="L238"/>
  <c r="F238"/>
  <c r="E238"/>
  <c r="D238"/>
  <c r="N237"/>
  <c r="M237"/>
  <c r="L237"/>
  <c r="F237"/>
  <c r="E237"/>
  <c r="D237"/>
  <c r="N236"/>
  <c r="M236"/>
  <c r="L236"/>
  <c r="D236"/>
  <c r="N235"/>
  <c r="M235"/>
  <c r="L235"/>
  <c r="D235"/>
  <c r="N234"/>
  <c r="M234"/>
  <c r="L234"/>
  <c r="AU255"/>
  <c r="F235" s="1"/>
  <c r="AK255"/>
  <c r="AN255"/>
  <c r="AQ255"/>
  <c r="AT255"/>
  <c r="E234"/>
  <c r="D234"/>
  <c r="N233"/>
  <c r="M233"/>
  <c r="L233"/>
  <c r="E233"/>
  <c r="D233"/>
  <c r="N232"/>
  <c r="L232"/>
  <c r="D232"/>
  <c r="BL213"/>
  <c r="BL214" s="1"/>
  <c r="N229"/>
  <c r="M229"/>
  <c r="L229"/>
  <c r="F229"/>
  <c r="E229"/>
  <c r="D229"/>
  <c r="N228"/>
  <c r="M228"/>
  <c r="L228"/>
  <c r="F228"/>
  <c r="E228"/>
  <c r="D228"/>
  <c r="N227"/>
  <c r="M227"/>
  <c r="L227"/>
  <c r="AU254"/>
  <c r="AK254"/>
  <c r="AN254"/>
  <c r="AQ254"/>
  <c r="AT254"/>
  <c r="F227"/>
  <c r="E227"/>
  <c r="D227"/>
  <c r="N226"/>
  <c r="M226"/>
  <c r="L226"/>
  <c r="F226"/>
  <c r="E226"/>
  <c r="D226"/>
  <c r="N225"/>
  <c r="M225"/>
  <c r="L225"/>
  <c r="F225"/>
  <c r="E225"/>
  <c r="D225"/>
  <c r="N224"/>
  <c r="M224"/>
  <c r="L224"/>
  <c r="F224"/>
  <c r="AW20"/>
  <c r="E224"/>
  <c r="D223"/>
  <c r="BK213"/>
  <c r="N220"/>
  <c r="M220"/>
  <c r="L220"/>
  <c r="F220"/>
  <c r="E220"/>
  <c r="D220"/>
  <c r="N219"/>
  <c r="M219"/>
  <c r="L219"/>
  <c r="AU253"/>
  <c r="AK253"/>
  <c r="AN253"/>
  <c r="AQ253"/>
  <c r="AT253"/>
  <c r="F219"/>
  <c r="E219"/>
  <c r="D219"/>
  <c r="N218"/>
  <c r="M218"/>
  <c r="L218"/>
  <c r="F218"/>
  <c r="E218"/>
  <c r="D218"/>
  <c r="N217"/>
  <c r="M217"/>
  <c r="L217"/>
  <c r="E217"/>
  <c r="N216"/>
  <c r="M216"/>
  <c r="L216"/>
  <c r="F216"/>
  <c r="D216"/>
  <c r="M215"/>
  <c r="F215"/>
  <c r="D215"/>
  <c r="F214"/>
  <c r="BX107"/>
  <c r="BX108"/>
  <c r="BX109" s="1"/>
  <c r="G206" s="1"/>
  <c r="N211"/>
  <c r="M211"/>
  <c r="L211"/>
  <c r="F211"/>
  <c r="E211"/>
  <c r="D211"/>
  <c r="N210"/>
  <c r="M210"/>
  <c r="L210"/>
  <c r="F210"/>
  <c r="E210"/>
  <c r="D210"/>
  <c r="N209"/>
  <c r="M209"/>
  <c r="L209"/>
  <c r="F209"/>
  <c r="E209"/>
  <c r="D209"/>
  <c r="N208"/>
  <c r="M208"/>
  <c r="L208"/>
  <c r="AU153"/>
  <c r="AK153"/>
  <c r="AN153"/>
  <c r="AQ153"/>
  <c r="AT153"/>
  <c r="F208"/>
  <c r="E208"/>
  <c r="D208"/>
  <c r="N207"/>
  <c r="M207"/>
  <c r="L207"/>
  <c r="AW21"/>
  <c r="D207"/>
  <c r="N206"/>
  <c r="M206"/>
  <c r="L206"/>
  <c r="F206"/>
  <c r="D206"/>
  <c r="N205"/>
  <c r="M205"/>
  <c r="L205"/>
  <c r="BW107"/>
  <c r="G195" s="1"/>
  <c r="N202"/>
  <c r="M202"/>
  <c r="L202"/>
  <c r="F202"/>
  <c r="E202"/>
  <c r="D202"/>
  <c r="N201"/>
  <c r="M201"/>
  <c r="L201"/>
  <c r="F201"/>
  <c r="E201"/>
  <c r="D201"/>
  <c r="AU154"/>
  <c r="AK154"/>
  <c r="AN154"/>
  <c r="AQ154"/>
  <c r="AT154"/>
  <c r="N200"/>
  <c r="M200"/>
  <c r="L200"/>
  <c r="F200"/>
  <c r="E200"/>
  <c r="D200"/>
  <c r="N199"/>
  <c r="M199"/>
  <c r="L199"/>
  <c r="M198"/>
  <c r="M197"/>
  <c r="E197"/>
  <c r="BV107"/>
  <c r="BV108" s="1"/>
  <c r="BV109" s="1"/>
  <c r="N193"/>
  <c r="M193"/>
  <c r="L193"/>
  <c r="F193"/>
  <c r="E193"/>
  <c r="D193"/>
  <c r="N192"/>
  <c r="M192"/>
  <c r="L192"/>
  <c r="F192"/>
  <c r="E192"/>
  <c r="D192"/>
  <c r="N191"/>
  <c r="M191"/>
  <c r="L191"/>
  <c r="AU155"/>
  <c r="F191" s="1"/>
  <c r="AK155"/>
  <c r="AN155"/>
  <c r="AQ155"/>
  <c r="AT155"/>
  <c r="N190"/>
  <c r="M190"/>
  <c r="L190"/>
  <c r="E190"/>
  <c r="M189"/>
  <c r="AW14"/>
  <c r="N188"/>
  <c r="N187"/>
  <c r="F187"/>
  <c r="BT107"/>
  <c r="BT108" s="1"/>
  <c r="O178" s="1"/>
  <c r="N184"/>
  <c r="M184"/>
  <c r="L184"/>
  <c r="F184"/>
  <c r="E184"/>
  <c r="D184"/>
  <c r="N183"/>
  <c r="M183"/>
  <c r="L183"/>
  <c r="F183"/>
  <c r="E183"/>
  <c r="D183"/>
  <c r="N182"/>
  <c r="M182"/>
  <c r="L182"/>
  <c r="F182"/>
  <c r="E182"/>
  <c r="D182"/>
  <c r="N181"/>
  <c r="M181"/>
  <c r="L181"/>
  <c r="E181"/>
  <c r="N180"/>
  <c r="M180"/>
  <c r="L180"/>
  <c r="AU151"/>
  <c r="AK151"/>
  <c r="AN151"/>
  <c r="AQ151"/>
  <c r="AT151"/>
  <c r="E180"/>
  <c r="N179"/>
  <c r="M179"/>
  <c r="L179"/>
  <c r="E178"/>
  <c r="BU107"/>
  <c r="BU108" s="1"/>
  <c r="N175"/>
  <c r="M175"/>
  <c r="L175"/>
  <c r="AU152"/>
  <c r="AK152"/>
  <c r="AN152"/>
  <c r="AQ152"/>
  <c r="AT152"/>
  <c r="F175"/>
  <c r="E175"/>
  <c r="D175"/>
  <c r="N174"/>
  <c r="M174"/>
  <c r="L174"/>
  <c r="E174"/>
  <c r="M173"/>
  <c r="L173"/>
  <c r="F173"/>
  <c r="AW15"/>
  <c r="M187" s="1"/>
  <c r="D173"/>
  <c r="N172"/>
  <c r="N171"/>
  <c r="L171"/>
  <c r="E171"/>
  <c r="E170"/>
  <c r="D170"/>
  <c r="N169"/>
  <c r="E169"/>
  <c r="BY107"/>
  <c r="BY108" s="1"/>
  <c r="O160" s="1"/>
  <c r="M166"/>
  <c r="L166"/>
  <c r="H166"/>
  <c r="E166"/>
  <c r="D166"/>
  <c r="M165"/>
  <c r="L165"/>
  <c r="H165"/>
  <c r="E165"/>
  <c r="D165"/>
  <c r="H164"/>
  <c r="D164"/>
  <c r="AZ111"/>
  <c r="M164" s="1"/>
  <c r="L162"/>
  <c r="E162"/>
  <c r="AZ107"/>
  <c r="M163" s="1"/>
  <c r="L161"/>
  <c r="H161"/>
  <c r="E161"/>
  <c r="D161"/>
  <c r="AZ109"/>
  <c r="D160"/>
  <c r="BR107"/>
  <c r="BR108" s="1"/>
  <c r="N157"/>
  <c r="M157"/>
  <c r="L157"/>
  <c r="F157"/>
  <c r="E157"/>
  <c r="D157"/>
  <c r="N156"/>
  <c r="M156"/>
  <c r="L156"/>
  <c r="F156"/>
  <c r="E156"/>
  <c r="D156"/>
  <c r="N155"/>
  <c r="M155"/>
  <c r="L155"/>
  <c r="F155"/>
  <c r="E155"/>
  <c r="D155"/>
  <c r="AU150"/>
  <c r="AK150"/>
  <c r="N154" s="1"/>
  <c r="AN150"/>
  <c r="AQ150"/>
  <c r="AT150"/>
  <c r="E154"/>
  <c r="E153"/>
  <c r="M152"/>
  <c r="E152"/>
  <c r="M151"/>
  <c r="E151"/>
  <c r="D151"/>
  <c r="BP107"/>
  <c r="BP108" s="1"/>
  <c r="O142" s="1"/>
  <c r="N148"/>
  <c r="M148"/>
  <c r="L148"/>
  <c r="F148"/>
  <c r="E148"/>
  <c r="D148"/>
  <c r="N147"/>
  <c r="M147"/>
  <c r="L147"/>
  <c r="F147"/>
  <c r="E147"/>
  <c r="D147"/>
  <c r="N146"/>
  <c r="M146"/>
  <c r="L146"/>
  <c r="F146"/>
  <c r="E146"/>
  <c r="D146"/>
  <c r="N145"/>
  <c r="M145"/>
  <c r="L145"/>
  <c r="E145"/>
  <c r="N144"/>
  <c r="M144"/>
  <c r="L144"/>
  <c r="E144"/>
  <c r="D144"/>
  <c r="N143"/>
  <c r="M143"/>
  <c r="L143"/>
  <c r="AU149"/>
  <c r="AK149"/>
  <c r="AN149"/>
  <c r="AQ149"/>
  <c r="F142" s="1"/>
  <c r="AT149"/>
  <c r="F143"/>
  <c r="BN107"/>
  <c r="N139"/>
  <c r="M139"/>
  <c r="L139"/>
  <c r="F139"/>
  <c r="E139"/>
  <c r="D139"/>
  <c r="N138"/>
  <c r="M138"/>
  <c r="L138"/>
  <c r="E138"/>
  <c r="N137"/>
  <c r="M137"/>
  <c r="L137"/>
  <c r="E137"/>
  <c r="N136"/>
  <c r="M136"/>
  <c r="L136"/>
  <c r="AU148"/>
  <c r="AK148"/>
  <c r="AN148"/>
  <c r="AQ148"/>
  <c r="AT148"/>
  <c r="D136"/>
  <c r="N135"/>
  <c r="M135"/>
  <c r="L135"/>
  <c r="E135"/>
  <c r="L134"/>
  <c r="E134"/>
  <c r="M133"/>
  <c r="E133"/>
  <c r="D133"/>
  <c r="BM107"/>
  <c r="BM108" s="1"/>
  <c r="N130"/>
  <c r="M130"/>
  <c r="L130"/>
  <c r="F130"/>
  <c r="E130"/>
  <c r="D130"/>
  <c r="N129"/>
  <c r="M129"/>
  <c r="L129"/>
  <c r="F129"/>
  <c r="E129"/>
  <c r="D129"/>
  <c r="N128"/>
  <c r="M128"/>
  <c r="L128"/>
  <c r="E128"/>
  <c r="M127"/>
  <c r="AU147"/>
  <c r="AK147"/>
  <c r="AN147"/>
  <c r="AQ147"/>
  <c r="AT147"/>
  <c r="F127"/>
  <c r="E127"/>
  <c r="N126"/>
  <c r="M126"/>
  <c r="F126"/>
  <c r="E126"/>
  <c r="N125"/>
  <c r="F125"/>
  <c r="N124"/>
  <c r="F124"/>
  <c r="E124"/>
  <c r="BL107"/>
  <c r="BL108" s="1"/>
  <c r="N121"/>
  <c r="M121"/>
  <c r="L121"/>
  <c r="F121"/>
  <c r="E121"/>
  <c r="D121"/>
  <c r="N120"/>
  <c r="M120"/>
  <c r="L120"/>
  <c r="AU146"/>
  <c r="AK146"/>
  <c r="AN146"/>
  <c r="AQ146"/>
  <c r="AT146"/>
  <c r="F120"/>
  <c r="E120"/>
  <c r="D120"/>
  <c r="M119"/>
  <c r="E119"/>
  <c r="M118"/>
  <c r="E118"/>
  <c r="M117"/>
  <c r="E117"/>
  <c r="M116"/>
  <c r="L116"/>
  <c r="F116"/>
  <c r="E116"/>
  <c r="N115"/>
  <c r="M115"/>
  <c r="L115"/>
  <c r="E115"/>
  <c r="D115"/>
  <c r="BK107"/>
  <c r="BK108" s="1"/>
  <c r="N112"/>
  <c r="M112"/>
  <c r="L112"/>
  <c r="F112"/>
  <c r="E112"/>
  <c r="D112"/>
  <c r="M111"/>
  <c r="AU145"/>
  <c r="F111" s="1"/>
  <c r="AK145"/>
  <c r="AN145"/>
  <c r="AQ145"/>
  <c r="AT145"/>
  <c r="E111"/>
  <c r="D111"/>
  <c r="M110"/>
  <c r="F110"/>
  <c r="E110"/>
  <c r="D110"/>
  <c r="M109"/>
  <c r="L109"/>
  <c r="F109"/>
  <c r="N108"/>
  <c r="L108"/>
  <c r="E108"/>
  <c r="M107"/>
  <c r="E107"/>
  <c r="M106"/>
  <c r="E106"/>
  <c r="BX11"/>
  <c r="BX12"/>
  <c r="BX13" s="1"/>
  <c r="N103"/>
  <c r="M103"/>
  <c r="L103"/>
  <c r="F103"/>
  <c r="E103"/>
  <c r="D103"/>
  <c r="N102"/>
  <c r="M102"/>
  <c r="L102"/>
  <c r="F102"/>
  <c r="E102"/>
  <c r="D102"/>
  <c r="N101"/>
  <c r="M101"/>
  <c r="L101"/>
  <c r="AU53"/>
  <c r="F100" s="1"/>
  <c r="AK53"/>
  <c r="AN53"/>
  <c r="AQ53"/>
  <c r="AT53"/>
  <c r="E101"/>
  <c r="N100"/>
  <c r="M100"/>
  <c r="L100"/>
  <c r="E100"/>
  <c r="D100"/>
  <c r="M99"/>
  <c r="L99"/>
  <c r="F99"/>
  <c r="E99"/>
  <c r="D99"/>
  <c r="M98"/>
  <c r="L98"/>
  <c r="F98"/>
  <c r="N97"/>
  <c r="M97"/>
  <c r="L97"/>
  <c r="E97"/>
  <c r="BW11"/>
  <c r="N94"/>
  <c r="M94"/>
  <c r="L94"/>
  <c r="F94"/>
  <c r="E94"/>
  <c r="D94"/>
  <c r="N93"/>
  <c r="M93"/>
  <c r="L93"/>
  <c r="AU54"/>
  <c r="F92" s="1"/>
  <c r="AK54"/>
  <c r="AN54"/>
  <c r="AQ54"/>
  <c r="AT54"/>
  <c r="F93"/>
  <c r="E93"/>
  <c r="D93"/>
  <c r="N92"/>
  <c r="M92"/>
  <c r="L92"/>
  <c r="N91"/>
  <c r="M91"/>
  <c r="L91"/>
  <c r="E91"/>
  <c r="M90"/>
  <c r="E90"/>
  <c r="M89"/>
  <c r="E89"/>
  <c r="M88"/>
  <c r="E88"/>
  <c r="D88"/>
  <c r="BV11"/>
  <c r="BV12" s="1"/>
  <c r="N85"/>
  <c r="M85"/>
  <c r="L85"/>
  <c r="F85"/>
  <c r="E85"/>
  <c r="D85"/>
  <c r="N84"/>
  <c r="M84"/>
  <c r="L84"/>
  <c r="AU55"/>
  <c r="AK55"/>
  <c r="AN55"/>
  <c r="AQ55"/>
  <c r="AT55"/>
  <c r="F84"/>
  <c r="E84"/>
  <c r="D84"/>
  <c r="N83"/>
  <c r="M83"/>
  <c r="L83"/>
  <c r="E83"/>
  <c r="M82"/>
  <c r="E82"/>
  <c r="M81"/>
  <c r="E81"/>
  <c r="M80"/>
  <c r="E80"/>
  <c r="M79"/>
  <c r="E79"/>
  <c r="BT11"/>
  <c r="BT12"/>
  <c r="G70" s="1"/>
  <c r="N76"/>
  <c r="M76"/>
  <c r="L76"/>
  <c r="F76"/>
  <c r="E76"/>
  <c r="D76"/>
  <c r="N75"/>
  <c r="M75"/>
  <c r="L75"/>
  <c r="F75"/>
  <c r="E75"/>
  <c r="D75"/>
  <c r="N74"/>
  <c r="M74"/>
  <c r="L74"/>
  <c r="F74"/>
  <c r="E74"/>
  <c r="D74"/>
  <c r="AU51"/>
  <c r="AK51"/>
  <c r="AN51"/>
  <c r="AQ51"/>
  <c r="AT51"/>
  <c r="N73"/>
  <c r="L73"/>
  <c r="E73"/>
  <c r="M72"/>
  <c r="E72"/>
  <c r="M71"/>
  <c r="L71"/>
  <c r="F71"/>
  <c r="N70"/>
  <c r="M70"/>
  <c r="F70"/>
  <c r="E70"/>
  <c r="BU11"/>
  <c r="BU12" s="1"/>
  <c r="N67"/>
  <c r="M67"/>
  <c r="L67"/>
  <c r="F67"/>
  <c r="E67"/>
  <c r="D67"/>
  <c r="M66"/>
  <c r="L66"/>
  <c r="AU52"/>
  <c r="AK52"/>
  <c r="AN52"/>
  <c r="AQ52"/>
  <c r="AT52"/>
  <c r="E66"/>
  <c r="D66"/>
  <c r="N65"/>
  <c r="M65"/>
  <c r="L65"/>
  <c r="E65"/>
  <c r="N64"/>
  <c r="M64"/>
  <c r="F64"/>
  <c r="N63"/>
  <c r="M63"/>
  <c r="F63"/>
  <c r="E63"/>
  <c r="N62"/>
  <c r="E62"/>
  <c r="M61"/>
  <c r="F61"/>
  <c r="E61"/>
  <c r="BY11"/>
  <c r="BY12" s="1"/>
  <c r="M58"/>
  <c r="M57"/>
  <c r="M56"/>
  <c r="M55"/>
  <c r="M53"/>
  <c r="M52"/>
  <c r="BQ11"/>
  <c r="BQ12" s="1"/>
  <c r="N49"/>
  <c r="M49"/>
  <c r="L49"/>
  <c r="F49"/>
  <c r="E49"/>
  <c r="D49"/>
  <c r="N48"/>
  <c r="M48"/>
  <c r="L48"/>
  <c r="AU50"/>
  <c r="AK50"/>
  <c r="AN50"/>
  <c r="AQ50"/>
  <c r="AT50"/>
  <c r="F48"/>
  <c r="E48"/>
  <c r="D48"/>
  <c r="N47"/>
  <c r="M47"/>
  <c r="L47"/>
  <c r="F47"/>
  <c r="N46"/>
  <c r="F46"/>
  <c r="E46"/>
  <c r="M45"/>
  <c r="E45"/>
  <c r="M44"/>
  <c r="E44"/>
  <c r="M43"/>
  <c r="L43"/>
  <c r="F43"/>
  <c r="E43"/>
  <c r="BO11"/>
  <c r="BO12" s="1"/>
  <c r="BO13" s="1"/>
  <c r="BO14" s="1"/>
  <c r="BO15" s="1"/>
  <c r="BO16" s="1"/>
  <c r="BO17" s="1"/>
  <c r="BO18" s="1"/>
  <c r="N40"/>
  <c r="M40"/>
  <c r="L40"/>
  <c r="F40"/>
  <c r="E40"/>
  <c r="D40"/>
  <c r="N39"/>
  <c r="M39"/>
  <c r="L39"/>
  <c r="F39"/>
  <c r="E39"/>
  <c r="D39"/>
  <c r="N38"/>
  <c r="M38"/>
  <c r="L38"/>
  <c r="AU49"/>
  <c r="AK49"/>
  <c r="AN49"/>
  <c r="AQ49"/>
  <c r="AT49"/>
  <c r="E38"/>
  <c r="N37"/>
  <c r="M37"/>
  <c r="L37"/>
  <c r="E37"/>
  <c r="M36"/>
  <c r="L36"/>
  <c r="F36"/>
  <c r="M35"/>
  <c r="E35"/>
  <c r="M34"/>
  <c r="E34"/>
  <c r="BN11"/>
  <c r="BN12" s="1"/>
  <c r="N31"/>
  <c r="M31"/>
  <c r="L31"/>
  <c r="F31"/>
  <c r="E31"/>
  <c r="D31"/>
  <c r="N30"/>
  <c r="M30"/>
  <c r="L30"/>
  <c r="AU48"/>
  <c r="AK48"/>
  <c r="AN48"/>
  <c r="AQ48"/>
  <c r="AT48"/>
  <c r="F30"/>
  <c r="E30"/>
  <c r="N29"/>
  <c r="M29"/>
  <c r="L29"/>
  <c r="E29"/>
  <c r="M28"/>
  <c r="E28"/>
  <c r="D28"/>
  <c r="N27"/>
  <c r="F27"/>
  <c r="E27"/>
  <c r="D27"/>
  <c r="M26"/>
  <c r="L26"/>
  <c r="F26"/>
  <c r="E26"/>
  <c r="N25"/>
  <c r="M25"/>
  <c r="L25"/>
  <c r="E25"/>
  <c r="BL11"/>
  <c r="N22"/>
  <c r="M22"/>
  <c r="L22"/>
  <c r="N21"/>
  <c r="M21"/>
  <c r="L21"/>
  <c r="AU47"/>
  <c r="AK47"/>
  <c r="AN47"/>
  <c r="AQ47"/>
  <c r="AT47"/>
  <c r="N20"/>
  <c r="M20"/>
  <c r="L20"/>
  <c r="N19"/>
  <c r="M19"/>
  <c r="N18"/>
  <c r="N17"/>
  <c r="M17"/>
  <c r="L17"/>
  <c r="M16"/>
  <c r="F22"/>
  <c r="E22"/>
  <c r="D22"/>
  <c r="F21"/>
  <c r="E21"/>
  <c r="D21"/>
  <c r="F20"/>
  <c r="E20"/>
  <c r="D20"/>
  <c r="F19"/>
  <c r="E19"/>
  <c r="D19"/>
  <c r="E18"/>
  <c r="E17"/>
  <c r="F16"/>
  <c r="E16"/>
  <c r="BS11" i="64"/>
  <c r="BS12" s="1"/>
  <c r="BS13" s="1"/>
  <c r="BS14" s="1"/>
  <c r="BS15" s="1"/>
  <c r="BS16" s="1"/>
  <c r="BS17" s="1"/>
  <c r="BS18" s="1"/>
  <c r="BR11"/>
  <c r="BR12" s="1"/>
  <c r="BR13" s="1"/>
  <c r="BR14" s="1"/>
  <c r="BR15" s="1"/>
  <c r="BR16" s="1"/>
  <c r="BR17" s="1"/>
  <c r="BR18" s="1"/>
  <c r="BQ11"/>
  <c r="BQ12" s="1"/>
  <c r="BQ13" s="1"/>
  <c r="BQ14" s="1"/>
  <c r="BQ15" s="1"/>
  <c r="BQ16" s="1"/>
  <c r="BQ17" s="1"/>
  <c r="BQ18" s="1"/>
  <c r="BO11"/>
  <c r="BO12" s="1"/>
  <c r="BO13" s="1"/>
  <c r="BO14" s="1"/>
  <c r="BO15" s="1"/>
  <c r="BO16" s="1"/>
  <c r="BO17" s="1"/>
  <c r="BO18" s="1"/>
  <c r="BM11"/>
  <c r="BM12" s="1"/>
  <c r="BM13" s="1"/>
  <c r="BM14" s="1"/>
  <c r="BM15" s="1"/>
  <c r="BM16" s="1"/>
  <c r="BM17" s="1"/>
  <c r="BM18" s="1"/>
  <c r="BJ11"/>
  <c r="BJ12" s="1"/>
  <c r="BJ13" s="1"/>
  <c r="BJ14" s="1"/>
  <c r="BJ15" s="1"/>
  <c r="BJ16" s="1"/>
  <c r="BJ17" s="1"/>
  <c r="BJ18" s="1"/>
  <c r="BS107"/>
  <c r="BS108" s="1"/>
  <c r="BS109" s="1"/>
  <c r="BS110" s="1"/>
  <c r="BS111" s="1"/>
  <c r="BS112" s="1"/>
  <c r="BS113" s="1"/>
  <c r="BS114" s="1"/>
  <c r="BR107"/>
  <c r="BR108" s="1"/>
  <c r="BR109" s="1"/>
  <c r="BR110" s="1"/>
  <c r="BR111" s="1"/>
  <c r="BR112" s="1"/>
  <c r="BR113" s="1"/>
  <c r="BR114" s="1"/>
  <c r="BP107"/>
  <c r="BP108" s="1"/>
  <c r="BP109" s="1"/>
  <c r="BP110" s="1"/>
  <c r="BP111" s="1"/>
  <c r="BP112" s="1"/>
  <c r="BP113" s="1"/>
  <c r="BP114" s="1"/>
  <c r="BJ107"/>
  <c r="BJ108" s="1"/>
  <c r="BJ109" s="1"/>
  <c r="BJ110" s="1"/>
  <c r="BJ111" s="1"/>
  <c r="BJ112" s="1"/>
  <c r="BJ113" s="1"/>
  <c r="BJ114" s="1"/>
  <c r="BS213"/>
  <c r="BS214" s="1"/>
  <c r="BS215" s="1"/>
  <c r="BS216" s="1"/>
  <c r="BS217" s="1"/>
  <c r="BS218" s="1"/>
  <c r="BS219" s="1"/>
  <c r="BS220" s="1"/>
  <c r="BQ213"/>
  <c r="BQ214" s="1"/>
  <c r="BQ215" s="1"/>
  <c r="BQ216" s="1"/>
  <c r="BQ217" s="1"/>
  <c r="BQ218" s="1"/>
  <c r="BQ219" s="1"/>
  <c r="BQ220" s="1"/>
  <c r="BP213"/>
  <c r="BP214" s="1"/>
  <c r="BP215" s="1"/>
  <c r="BP216" s="1"/>
  <c r="BP217" s="1"/>
  <c r="BP218" s="1"/>
  <c r="BP219" s="1"/>
  <c r="BP220" s="1"/>
  <c r="BJ213"/>
  <c r="BJ214" s="1"/>
  <c r="BJ215" s="1"/>
  <c r="BJ216" s="1"/>
  <c r="BJ217" s="1"/>
  <c r="BJ218" s="1"/>
  <c r="BJ219" s="1"/>
  <c r="BJ220" s="1"/>
  <c r="BR213" i="21"/>
  <c r="BR214" s="1"/>
  <c r="BR215" s="1"/>
  <c r="BR216" s="1"/>
  <c r="BR217" s="1"/>
  <c r="BR218" s="1"/>
  <c r="BR219" s="1"/>
  <c r="BR220" s="1"/>
  <c r="BQ213"/>
  <c r="BQ214" s="1"/>
  <c r="BQ215" s="1"/>
  <c r="BQ216" s="1"/>
  <c r="BQ217" s="1"/>
  <c r="BQ218" s="1"/>
  <c r="BQ219" s="1"/>
  <c r="BQ220" s="1"/>
  <c r="BO213"/>
  <c r="BO214" s="1"/>
  <c r="BO215" s="1"/>
  <c r="BO216" s="1"/>
  <c r="BO217" s="1"/>
  <c r="BO218" s="1"/>
  <c r="BO219" s="1"/>
  <c r="BO220" s="1"/>
  <c r="BJ213"/>
  <c r="BJ214" s="1"/>
  <c r="BJ215" s="1"/>
  <c r="BJ216" s="1"/>
  <c r="BJ217" s="1"/>
  <c r="BJ218" s="1"/>
  <c r="BJ219" s="1"/>
  <c r="BJ220" s="1"/>
  <c r="BS107"/>
  <c r="BS108" s="1"/>
  <c r="BS109" s="1"/>
  <c r="BS110" s="1"/>
  <c r="BS111" s="1"/>
  <c r="BS112" s="1"/>
  <c r="BS113" s="1"/>
  <c r="BS114" s="1"/>
  <c r="BQ107"/>
  <c r="BQ108" s="1"/>
  <c r="BQ109" s="1"/>
  <c r="BQ110" s="1"/>
  <c r="BQ111" s="1"/>
  <c r="BQ112" s="1"/>
  <c r="BQ113" s="1"/>
  <c r="BQ114" s="1"/>
  <c r="BO107"/>
  <c r="BO108" s="1"/>
  <c r="BO109" s="1"/>
  <c r="BO110" s="1"/>
  <c r="BO111" s="1"/>
  <c r="BO112" s="1"/>
  <c r="BO113" s="1"/>
  <c r="BO114" s="1"/>
  <c r="BJ107"/>
  <c r="BJ108" s="1"/>
  <c r="BJ109" s="1"/>
  <c r="BJ110" s="1"/>
  <c r="BJ111" s="1"/>
  <c r="BJ112" s="1"/>
  <c r="BJ113" s="1"/>
  <c r="BJ114" s="1"/>
  <c r="BS11"/>
  <c r="BS12" s="1"/>
  <c r="BS13" s="1"/>
  <c r="BS14" s="1"/>
  <c r="BS15" s="1"/>
  <c r="BS16" s="1"/>
  <c r="BS17" s="1"/>
  <c r="BS18" s="1"/>
  <c r="BR11"/>
  <c r="BR12" s="1"/>
  <c r="BR13" s="1"/>
  <c r="BR14" s="1"/>
  <c r="BR15" s="1"/>
  <c r="BR16" s="1"/>
  <c r="BR17" s="1"/>
  <c r="BR18" s="1"/>
  <c r="BM11"/>
  <c r="BM12" s="1"/>
  <c r="BM13" s="1"/>
  <c r="BM14" s="1"/>
  <c r="BM15" s="1"/>
  <c r="BM16" s="1"/>
  <c r="BM17" s="1"/>
  <c r="BM18" s="1"/>
  <c r="BK11"/>
  <c r="BK12" s="1"/>
  <c r="BJ11"/>
  <c r="BJ12" s="1"/>
  <c r="BJ13" s="1"/>
  <c r="BJ14" s="1"/>
  <c r="BJ15" s="1"/>
  <c r="BJ16" s="1"/>
  <c r="BJ17" s="1"/>
  <c r="BJ18" s="1"/>
  <c r="N13"/>
  <c r="N12"/>
  <c r="N11"/>
  <c r="N10"/>
  <c r="N9"/>
  <c r="N8"/>
  <c r="N7"/>
  <c r="AE22"/>
  <c r="AE18"/>
  <c r="AE16"/>
  <c r="AE14"/>
  <c r="AE12"/>
  <c r="BY10"/>
  <c r="AE10"/>
  <c r="AE8"/>
  <c r="F6"/>
  <c r="I3"/>
  <c r="C3"/>
  <c r="A3"/>
  <c r="AC1"/>
  <c r="AB1"/>
  <c r="AA1"/>
  <c r="Z1"/>
  <c r="Y1"/>
  <c r="X1"/>
  <c r="W1"/>
  <c r="V1"/>
  <c r="A1"/>
  <c r="G24"/>
  <c r="AE20"/>
  <c r="M13"/>
  <c r="AC1" i="64"/>
  <c r="L267"/>
  <c r="E267"/>
  <c r="AW34" i="65"/>
  <c r="AW24"/>
  <c r="AH127" i="21" s="1"/>
  <c r="D171" s="1"/>
  <c r="AW29" i="65"/>
  <c r="AX23"/>
  <c r="E267" i="21"/>
  <c r="D267"/>
  <c r="H159"/>
  <c r="L159"/>
  <c r="E159"/>
  <c r="D159"/>
  <c r="AV24" i="65"/>
  <c r="AV28"/>
  <c r="G312" i="64"/>
  <c r="O258"/>
  <c r="G150"/>
  <c r="AX67" i="65"/>
  <c r="AX63"/>
  <c r="AX69"/>
  <c r="AX72"/>
  <c r="AX65"/>
  <c r="AX60"/>
  <c r="AX64"/>
  <c r="AX66"/>
  <c r="AX70"/>
  <c r="AX68"/>
  <c r="AX71"/>
  <c r="AX58"/>
  <c r="AX61"/>
  <c r="AX59"/>
  <c r="AW67"/>
  <c r="AW63"/>
  <c r="AW69"/>
  <c r="AW72"/>
  <c r="AW65"/>
  <c r="AW57"/>
  <c r="AW60"/>
  <c r="AW64"/>
  <c r="AW66"/>
  <c r="AW70"/>
  <c r="AW73"/>
  <c r="AW68"/>
  <c r="AW71"/>
  <c r="AW58"/>
  <c r="AW61"/>
  <c r="AW56"/>
  <c r="AW59"/>
  <c r="M321" i="64"/>
  <c r="L321"/>
  <c r="E321"/>
  <c r="D321"/>
  <c r="E312"/>
  <c r="M303"/>
  <c r="E303"/>
  <c r="M285"/>
  <c r="L285"/>
  <c r="E285"/>
  <c r="M276"/>
  <c r="E276"/>
  <c r="D276"/>
  <c r="AZ217"/>
  <c r="M267" s="1"/>
  <c r="M258"/>
  <c r="L258"/>
  <c r="E258"/>
  <c r="M249"/>
  <c r="E249"/>
  <c r="M240"/>
  <c r="L240"/>
  <c r="E240"/>
  <c r="D240"/>
  <c r="M231"/>
  <c r="L231"/>
  <c r="E231"/>
  <c r="M222"/>
  <c r="L222"/>
  <c r="E222"/>
  <c r="M213"/>
  <c r="L213"/>
  <c r="E213"/>
  <c r="D213"/>
  <c r="M204"/>
  <c r="L204"/>
  <c r="E204"/>
  <c r="D204"/>
  <c r="M195"/>
  <c r="E195"/>
  <c r="D195"/>
  <c r="M186"/>
  <c r="E186"/>
  <c r="D186"/>
  <c r="M177"/>
  <c r="E177"/>
  <c r="M168"/>
  <c r="L168"/>
  <c r="E168"/>
  <c r="AZ109"/>
  <c r="M161" s="1"/>
  <c r="M159"/>
  <c r="M150"/>
  <c r="E150"/>
  <c r="M141"/>
  <c r="L141"/>
  <c r="E141"/>
  <c r="D141"/>
  <c r="M132"/>
  <c r="E132"/>
  <c r="M123"/>
  <c r="E123"/>
  <c r="M114"/>
  <c r="D114"/>
  <c r="M105"/>
  <c r="L105"/>
  <c r="E105"/>
  <c r="M96"/>
  <c r="L96"/>
  <c r="E96"/>
  <c r="M87"/>
  <c r="L87"/>
  <c r="E87"/>
  <c r="L78"/>
  <c r="E78"/>
  <c r="M69"/>
  <c r="L69"/>
  <c r="E69"/>
  <c r="D69"/>
  <c r="M60"/>
  <c r="L60"/>
  <c r="E60"/>
  <c r="M42"/>
  <c r="L42"/>
  <c r="E42"/>
  <c r="D42"/>
  <c r="M33"/>
  <c r="E33"/>
  <c r="D33"/>
  <c r="M24"/>
  <c r="L24"/>
  <c r="D24"/>
  <c r="M15"/>
  <c r="L15"/>
  <c r="D15"/>
  <c r="M6"/>
  <c r="E6"/>
  <c r="D6"/>
  <c r="AV25" i="65"/>
  <c r="AE233" i="64"/>
  <c r="AE125"/>
  <c r="AE26"/>
  <c r="O267" i="21"/>
  <c r="L321"/>
  <c r="E321"/>
  <c r="D321"/>
  <c r="L312"/>
  <c r="E312"/>
  <c r="AX26" i="65"/>
  <c r="D312" i="21"/>
  <c r="M303"/>
  <c r="L303"/>
  <c r="E303"/>
  <c r="M285"/>
  <c r="L285"/>
  <c r="D285"/>
  <c r="E276"/>
  <c r="D276"/>
  <c r="AZ225"/>
  <c r="M267" s="1"/>
  <c r="AX24" i="65"/>
  <c r="M249" i="21"/>
  <c r="L249"/>
  <c r="E249"/>
  <c r="D249"/>
  <c r="M240"/>
  <c r="L240"/>
  <c r="E240"/>
  <c r="D240"/>
  <c r="M231"/>
  <c r="L231"/>
  <c r="E231"/>
  <c r="AX27" i="65"/>
  <c r="D231" i="21"/>
  <c r="E222"/>
  <c r="L213"/>
  <c r="E213"/>
  <c r="AX25" i="65"/>
  <c r="D213" i="21"/>
  <c r="AE233"/>
  <c r="M204"/>
  <c r="AW32" i="65"/>
  <c r="M195" i="21"/>
  <c r="AW38" i="65"/>
  <c r="E195" i="21"/>
  <c r="AW26" i="65"/>
  <c r="D195" i="21"/>
  <c r="E186"/>
  <c r="M177"/>
  <c r="E177"/>
  <c r="AW35" i="65"/>
  <c r="E168" i="21"/>
  <c r="AW23" i="65"/>
  <c r="BH107" i="21" s="1"/>
  <c r="L163" s="1"/>
  <c r="D168"/>
  <c r="AZ117"/>
  <c r="M160" s="1"/>
  <c r="M159"/>
  <c r="M150"/>
  <c r="AW30" i="65"/>
  <c r="E150" i="21"/>
  <c r="E141"/>
  <c r="L132"/>
  <c r="E132"/>
  <c r="M123"/>
  <c r="E123"/>
  <c r="M114"/>
  <c r="E114"/>
  <c r="D114"/>
  <c r="L105"/>
  <c r="D105"/>
  <c r="AW31" i="65"/>
  <c r="AW36"/>
  <c r="AW39"/>
  <c r="AW33"/>
  <c r="AW28"/>
  <c r="AT107" i="21" s="1"/>
  <c r="AW27" i="65"/>
  <c r="BB108" i="21" s="1"/>
  <c r="AW37" i="65"/>
  <c r="AW25"/>
  <c r="M11" i="21"/>
  <c r="M9"/>
  <c r="M7"/>
  <c r="E12"/>
  <c r="E11"/>
  <c r="E9"/>
  <c r="E7"/>
  <c r="AV33" i="65"/>
  <c r="AV36"/>
  <c r="AV31"/>
  <c r="AV26"/>
  <c r="M96" i="21"/>
  <c r="L96"/>
  <c r="M87"/>
  <c r="AV27" i="65"/>
  <c r="E87" i="21"/>
  <c r="AV30" i="65"/>
  <c r="AV32"/>
  <c r="M78" i="21"/>
  <c r="E78"/>
  <c r="M69"/>
  <c r="E69"/>
  <c r="AV34" i="65"/>
  <c r="M60" i="21"/>
  <c r="M51"/>
  <c r="M42"/>
  <c r="AV35" i="65"/>
  <c r="M33" i="21"/>
  <c r="AV29" i="65"/>
  <c r="D33" i="21"/>
  <c r="M24"/>
  <c r="E24"/>
  <c r="D24"/>
  <c r="M15"/>
  <c r="E15"/>
  <c r="M6"/>
  <c r="AR14" i="65"/>
  <c r="AR48" s="1"/>
  <c r="AR13"/>
  <c r="AR47" s="1"/>
  <c r="AE14"/>
  <c r="AE48" s="1"/>
  <c r="B14"/>
  <c r="B48" s="1"/>
  <c r="B13"/>
  <c r="B47" s="1"/>
  <c r="AX76"/>
  <c r="AW76"/>
  <c r="AX75"/>
  <c r="AW75"/>
  <c r="AW74"/>
  <c r="AX62"/>
  <c r="AW62"/>
  <c r="AW42"/>
  <c r="AW41"/>
  <c r="AW40"/>
  <c r="AX38"/>
  <c r="AX37"/>
  <c r="AX36"/>
  <c r="AX35"/>
  <c r="AX34"/>
  <c r="AX33"/>
  <c r="AX32"/>
  <c r="AX31"/>
  <c r="AX30"/>
  <c r="AX29"/>
  <c r="AX28"/>
  <c r="N222" i="64"/>
  <c r="G15"/>
  <c r="A33" i="63"/>
  <c r="F33" s="1"/>
  <c r="A32"/>
  <c r="F32" s="1"/>
  <c r="A31"/>
  <c r="F31" s="1"/>
  <c r="A30"/>
  <c r="F30" s="1"/>
  <c r="A29"/>
  <c r="F29" s="1"/>
  <c r="A28"/>
  <c r="F28" s="1"/>
  <c r="A23"/>
  <c r="F23" s="1"/>
  <c r="A22"/>
  <c r="F22" s="1"/>
  <c r="A21"/>
  <c r="F21" s="1"/>
  <c r="A20"/>
  <c r="F20" s="1"/>
  <c r="A19"/>
  <c r="F19" s="1"/>
  <c r="A18"/>
  <c r="F18" s="1"/>
  <c r="A17"/>
  <c r="F17" s="1"/>
  <c r="A12"/>
  <c r="F12" s="1"/>
  <c r="A11"/>
  <c r="F11" s="1"/>
  <c r="A10"/>
  <c r="F10" s="1"/>
  <c r="A9"/>
  <c r="F9" s="1"/>
  <c r="A8"/>
  <c r="F8" s="1"/>
  <c r="A7"/>
  <c r="F7" s="1"/>
  <c r="A6"/>
  <c r="F6" s="1"/>
  <c r="C2"/>
  <c r="I2"/>
  <c r="A1"/>
  <c r="AT49" i="64"/>
  <c r="AQ49"/>
  <c r="AN49"/>
  <c r="AK49"/>
  <c r="AH55"/>
  <c r="AH54"/>
  <c r="AH53"/>
  <c r="AH52"/>
  <c r="AH51"/>
  <c r="AH50"/>
  <c r="AH49"/>
  <c r="AH48"/>
  <c r="AH47"/>
  <c r="AH46"/>
  <c r="AH155"/>
  <c r="AH154"/>
  <c r="AH153"/>
  <c r="AH152"/>
  <c r="AH151"/>
  <c r="AH150"/>
  <c r="AH149"/>
  <c r="AH148"/>
  <c r="AH147"/>
  <c r="AH146"/>
  <c r="AH145"/>
  <c r="AH263"/>
  <c r="AH262"/>
  <c r="AH261"/>
  <c r="AH260"/>
  <c r="AH259"/>
  <c r="AH258"/>
  <c r="AH257"/>
  <c r="AH256"/>
  <c r="AH255"/>
  <c r="AH254"/>
  <c r="AH253"/>
  <c r="O249"/>
  <c r="G249"/>
  <c r="BY212"/>
  <c r="BX212"/>
  <c r="BW212"/>
  <c r="BV212"/>
  <c r="BU212"/>
  <c r="BT212"/>
  <c r="BS212"/>
  <c r="BR212"/>
  <c r="BQ212"/>
  <c r="BP212"/>
  <c r="BO212"/>
  <c r="BN212"/>
  <c r="BM212"/>
  <c r="BL212"/>
  <c r="BK212"/>
  <c r="BJ212"/>
  <c r="G177"/>
  <c r="O141"/>
  <c r="G141"/>
  <c r="BY106"/>
  <c r="BX106"/>
  <c r="BW106"/>
  <c r="BV106"/>
  <c r="BU106"/>
  <c r="BT106"/>
  <c r="BS106"/>
  <c r="BR106"/>
  <c r="BQ106"/>
  <c r="BP106"/>
  <c r="BO106"/>
  <c r="BN106"/>
  <c r="BM106"/>
  <c r="BL106"/>
  <c r="BK106"/>
  <c r="BJ106"/>
  <c r="BY10"/>
  <c r="BX10"/>
  <c r="BW10"/>
  <c r="BV10"/>
  <c r="BU10"/>
  <c r="BT10"/>
  <c r="BS10"/>
  <c r="BR10"/>
  <c r="BQ10"/>
  <c r="BP10"/>
  <c r="BO10"/>
  <c r="BN10"/>
  <c r="BM10"/>
  <c r="BL10"/>
  <c r="BK10"/>
  <c r="I3"/>
  <c r="A3"/>
  <c r="V1"/>
  <c r="W1"/>
  <c r="X1"/>
  <c r="Y1"/>
  <c r="Z1"/>
  <c r="AA1"/>
  <c r="AB1"/>
  <c r="J5"/>
  <c r="G6"/>
  <c r="O6"/>
  <c r="AX8"/>
  <c r="AX9"/>
  <c r="AX10"/>
  <c r="BJ10"/>
  <c r="BZ10"/>
  <c r="CA10"/>
  <c r="AX11"/>
  <c r="AX12"/>
  <c r="AX13"/>
  <c r="J14"/>
  <c r="AX14"/>
  <c r="F15"/>
  <c r="N15"/>
  <c r="O15"/>
  <c r="AX15"/>
  <c r="AX16"/>
  <c r="AX17"/>
  <c r="AX18"/>
  <c r="AX19"/>
  <c r="AX20"/>
  <c r="AX21"/>
  <c r="J23"/>
  <c r="G24"/>
  <c r="O24"/>
  <c r="J32"/>
  <c r="AU49"/>
  <c r="J41"/>
  <c r="F42"/>
  <c r="N42"/>
  <c r="O51"/>
  <c r="J59"/>
  <c r="F60"/>
  <c r="G60"/>
  <c r="N60"/>
  <c r="O60"/>
  <c r="J68"/>
  <c r="G69"/>
  <c r="O69"/>
  <c r="J77"/>
  <c r="F78"/>
  <c r="N78"/>
  <c r="O78"/>
  <c r="J86"/>
  <c r="F87"/>
  <c r="G87"/>
  <c r="N87"/>
  <c r="O87"/>
  <c r="J95"/>
  <c r="F96"/>
  <c r="G96"/>
  <c r="N96"/>
  <c r="O96"/>
  <c r="J104"/>
  <c r="F105"/>
  <c r="G105"/>
  <c r="N105"/>
  <c r="O105"/>
  <c r="BZ106"/>
  <c r="CA106"/>
  <c r="CB106"/>
  <c r="AZ107"/>
  <c r="AZ108"/>
  <c r="AZ110"/>
  <c r="AZ112"/>
  <c r="J113"/>
  <c r="F114"/>
  <c r="G114"/>
  <c r="N114"/>
  <c r="O114"/>
  <c r="AZ114"/>
  <c r="AZ116"/>
  <c r="AZ118"/>
  <c r="AZ119"/>
  <c r="AZ120"/>
  <c r="J122"/>
  <c r="F123"/>
  <c r="G123"/>
  <c r="N123"/>
  <c r="O123"/>
  <c r="J131"/>
  <c r="F132"/>
  <c r="G132"/>
  <c r="N132"/>
  <c r="O132"/>
  <c r="J140"/>
  <c r="F141"/>
  <c r="N141"/>
  <c r="J149"/>
  <c r="F150"/>
  <c r="N150"/>
  <c r="J167"/>
  <c r="F168"/>
  <c r="N168"/>
  <c r="J176"/>
  <c r="N177"/>
  <c r="O177"/>
  <c r="J185"/>
  <c r="F186"/>
  <c r="G186"/>
  <c r="N186"/>
  <c r="O186"/>
  <c r="J194"/>
  <c r="F195"/>
  <c r="N195"/>
  <c r="J203"/>
  <c r="N204"/>
  <c r="J212"/>
  <c r="BZ212"/>
  <c r="F213"/>
  <c r="G213"/>
  <c r="N213"/>
  <c r="O213"/>
  <c r="AZ216"/>
  <c r="AZ218"/>
  <c r="AZ220"/>
  <c r="J221"/>
  <c r="AZ221"/>
  <c r="F222"/>
  <c r="G222"/>
  <c r="O222"/>
  <c r="AZ222"/>
  <c r="AZ224"/>
  <c r="AZ226"/>
  <c r="AZ227"/>
  <c r="AZ228"/>
  <c r="J230"/>
  <c r="G231"/>
  <c r="O231"/>
  <c r="J239"/>
  <c r="F240"/>
  <c r="G240"/>
  <c r="N240"/>
  <c r="O240"/>
  <c r="J248"/>
  <c r="N249"/>
  <c r="J257"/>
  <c r="F258"/>
  <c r="J275"/>
  <c r="F276"/>
  <c r="G276"/>
  <c r="N276"/>
  <c r="O276"/>
  <c r="J284"/>
  <c r="F285"/>
  <c r="G285"/>
  <c r="N285"/>
  <c r="O285"/>
  <c r="J302"/>
  <c r="N303"/>
  <c r="J311"/>
  <c r="F312"/>
  <c r="N312"/>
  <c r="O312"/>
  <c r="J320"/>
  <c r="F321"/>
  <c r="G321"/>
  <c r="N321"/>
  <c r="O321"/>
  <c r="O321" i="21"/>
  <c r="G321"/>
  <c r="O312"/>
  <c r="G312"/>
  <c r="O303"/>
  <c r="G303"/>
  <c r="O285"/>
  <c r="G285"/>
  <c r="O276"/>
  <c r="O258"/>
  <c r="G258"/>
  <c r="O240"/>
  <c r="G240"/>
  <c r="O231"/>
  <c r="O222"/>
  <c r="G222"/>
  <c r="BZ212"/>
  <c r="BY212"/>
  <c r="BX212"/>
  <c r="BW212"/>
  <c r="BV212"/>
  <c r="BU212"/>
  <c r="BT212"/>
  <c r="BS212"/>
  <c r="BR212"/>
  <c r="BQ212"/>
  <c r="BP212"/>
  <c r="BO212"/>
  <c r="BN212"/>
  <c r="BM212"/>
  <c r="BL212"/>
  <c r="BK212"/>
  <c r="BJ212"/>
  <c r="O204"/>
  <c r="G204"/>
  <c r="O186"/>
  <c r="G186"/>
  <c r="O177"/>
  <c r="O168"/>
  <c r="G168"/>
  <c r="O159"/>
  <c r="O150"/>
  <c r="G150"/>
  <c r="G141"/>
  <c r="G123"/>
  <c r="G114"/>
  <c r="G105"/>
  <c r="CB106"/>
  <c r="CA106"/>
  <c r="BZ106"/>
  <c r="BY106"/>
  <c r="BX106"/>
  <c r="BW106"/>
  <c r="BV106"/>
  <c r="BU106"/>
  <c r="BT106"/>
  <c r="BS106"/>
  <c r="BR106"/>
  <c r="BQ106"/>
  <c r="BP106"/>
  <c r="BO106"/>
  <c r="BN106"/>
  <c r="BM106"/>
  <c r="BL106"/>
  <c r="BK106"/>
  <c r="BJ106"/>
  <c r="O96"/>
  <c r="G96"/>
  <c r="G87"/>
  <c r="G78"/>
  <c r="O69"/>
  <c r="G69"/>
  <c r="O42"/>
  <c r="CA10"/>
  <c r="BZ10"/>
  <c r="BX10"/>
  <c r="BW10"/>
  <c r="BV10"/>
  <c r="BU10"/>
  <c r="BT10"/>
  <c r="BS10"/>
  <c r="BR10"/>
  <c r="BQ10"/>
  <c r="BP10"/>
  <c r="BO10"/>
  <c r="BN10"/>
  <c r="BM10"/>
  <c r="BL10"/>
  <c r="BK10"/>
  <c r="O24"/>
  <c r="O6"/>
  <c r="BJ10"/>
  <c r="J239"/>
  <c r="J248"/>
  <c r="J257"/>
  <c r="J275"/>
  <c r="J320"/>
  <c r="J311"/>
  <c r="J131"/>
  <c r="J140"/>
  <c r="J149"/>
  <c r="J167"/>
  <c r="J176"/>
  <c r="J185"/>
  <c r="J221"/>
  <c r="J230"/>
  <c r="J122"/>
  <c r="J212"/>
  <c r="J41"/>
  <c r="J59"/>
  <c r="J68"/>
  <c r="J77"/>
  <c r="J86"/>
  <c r="J95"/>
  <c r="J32"/>
  <c r="N321"/>
  <c r="N312"/>
  <c r="N303"/>
  <c r="F303"/>
  <c r="AU259"/>
  <c r="AK259"/>
  <c r="N285"/>
  <c r="AN259"/>
  <c r="AQ259"/>
  <c r="AT259"/>
  <c r="F285"/>
  <c r="F276"/>
  <c r="AZ227"/>
  <c r="AZ221"/>
  <c r="AZ219"/>
  <c r="M269" s="1"/>
  <c r="AU258"/>
  <c r="AK258"/>
  <c r="AN258"/>
  <c r="AQ258"/>
  <c r="AT258"/>
  <c r="F258"/>
  <c r="N249"/>
  <c r="F249"/>
  <c r="F240"/>
  <c r="AZ228"/>
  <c r="AZ226"/>
  <c r="AZ224"/>
  <c r="AZ222"/>
  <c r="AZ220"/>
  <c r="AZ218"/>
  <c r="AZ216"/>
  <c r="N231"/>
  <c r="F231"/>
  <c r="F222"/>
  <c r="N213"/>
  <c r="F213"/>
  <c r="I20" i="54"/>
  <c r="I19"/>
  <c r="I18"/>
  <c r="I17"/>
  <c r="I16"/>
  <c r="I15"/>
  <c r="J302" i="21"/>
  <c r="J284"/>
  <c r="F204"/>
  <c r="F195"/>
  <c r="N186"/>
  <c r="F186"/>
  <c r="F177"/>
  <c r="F168"/>
  <c r="N150"/>
  <c r="F150"/>
  <c r="F141"/>
  <c r="F132"/>
  <c r="F123"/>
  <c r="F114"/>
  <c r="F105"/>
  <c r="AZ119"/>
  <c r="AZ115"/>
  <c r="M161" s="1"/>
  <c r="AZ113"/>
  <c r="M162" s="1"/>
  <c r="AZ120"/>
  <c r="AZ118"/>
  <c r="AZ116"/>
  <c r="AZ114"/>
  <c r="AZ112"/>
  <c r="AZ110"/>
  <c r="AZ108"/>
  <c r="J194"/>
  <c r="J203"/>
  <c r="J113"/>
  <c r="J104"/>
  <c r="F96"/>
  <c r="F87"/>
  <c r="F78"/>
  <c r="F69"/>
  <c r="F60"/>
  <c r="F42"/>
  <c r="N24"/>
  <c r="N6"/>
  <c r="J23"/>
  <c r="J14"/>
  <c r="J5"/>
  <c r="B13" i="77"/>
  <c r="B47" s="1"/>
  <c r="B13" i="78"/>
  <c r="B47" s="1"/>
  <c r="BL215" i="21"/>
  <c r="BL216" s="1"/>
  <c r="O223"/>
  <c r="G223"/>
  <c r="G6"/>
  <c r="O259"/>
  <c r="BU13" i="64"/>
  <c r="O62" s="1"/>
  <c r="O61"/>
  <c r="G61"/>
  <c r="O7"/>
  <c r="O97"/>
  <c r="BW215"/>
  <c r="G314" s="1"/>
  <c r="G313"/>
  <c r="I6" i="73"/>
  <c r="I8"/>
  <c r="I10"/>
  <c r="S6"/>
  <c r="S8"/>
  <c r="S10"/>
  <c r="S17"/>
  <c r="S19"/>
  <c r="S21"/>
  <c r="I28"/>
  <c r="I30"/>
  <c r="I32"/>
  <c r="S28"/>
  <c r="S30"/>
  <c r="S32"/>
  <c r="I39"/>
  <c r="I41"/>
  <c r="I43"/>
  <c r="I50"/>
  <c r="I52"/>
  <c r="I54"/>
  <c r="S50"/>
  <c r="I61"/>
  <c r="I63"/>
  <c r="I65"/>
  <c r="S61"/>
  <c r="S63"/>
  <c r="S65"/>
  <c r="G33" i="21"/>
  <c r="O33"/>
  <c r="G62" i="64"/>
  <c r="O60" i="21"/>
  <c r="BW12"/>
  <c r="BW13" s="1"/>
  <c r="O87"/>
  <c r="BW108"/>
  <c r="BW109" s="1"/>
  <c r="BK214"/>
  <c r="G214" s="1"/>
  <c r="O213"/>
  <c r="BP214"/>
  <c r="O250" s="1"/>
  <c r="O249"/>
  <c r="BL13" i="64"/>
  <c r="BL14" s="1"/>
  <c r="O16"/>
  <c r="G16"/>
  <c r="BW109"/>
  <c r="O197" s="1"/>
  <c r="BL12" i="21"/>
  <c r="O16" s="1"/>
  <c r="G15"/>
  <c r="O15"/>
  <c r="BN108"/>
  <c r="O133" s="1"/>
  <c r="G132"/>
  <c r="O132"/>
  <c r="G178"/>
  <c r="BM214"/>
  <c r="G231"/>
  <c r="BP12" i="64"/>
  <c r="O43" s="1"/>
  <c r="O42"/>
  <c r="G42"/>
  <c r="BT13"/>
  <c r="O71" s="1"/>
  <c r="G169"/>
  <c r="BX108"/>
  <c r="O205" s="1"/>
  <c r="G204"/>
  <c r="O204"/>
  <c r="BO215"/>
  <c r="G251" s="1"/>
  <c r="G250"/>
  <c r="O267"/>
  <c r="G303"/>
  <c r="O195" i="21"/>
  <c r="G213"/>
  <c r="G249"/>
  <c r="BT215"/>
  <c r="O287" s="1"/>
  <c r="O286"/>
  <c r="G286"/>
  <c r="BV12" i="64"/>
  <c r="G79" s="1"/>
  <c r="G78"/>
  <c r="BQ108"/>
  <c r="O151" s="1"/>
  <c r="O150"/>
  <c r="BR214"/>
  <c r="BR215" s="1"/>
  <c r="G258"/>
  <c r="O259"/>
  <c r="G287" i="21"/>
  <c r="BX109" i="64"/>
  <c r="BX110" s="1"/>
  <c r="G207" s="1"/>
  <c r="BP13"/>
  <c r="O44" s="1"/>
  <c r="G43"/>
  <c r="BM215" i="21"/>
  <c r="BM216" s="1"/>
  <c r="O232"/>
  <c r="G232"/>
  <c r="BN109"/>
  <c r="BN110" s="1"/>
  <c r="G250"/>
  <c r="O214"/>
  <c r="O79" i="64"/>
  <c r="G233" i="21"/>
  <c r="O268"/>
  <c r="BY215"/>
  <c r="BY216" s="1"/>
  <c r="G322"/>
  <c r="O52" i="64"/>
  <c r="O233" i="21"/>
  <c r="O187"/>
  <c r="G187"/>
  <c r="G115" i="64"/>
  <c r="O115"/>
  <c r="I29" i="73"/>
  <c r="I33"/>
  <c r="I44"/>
  <c r="I40"/>
  <c r="S7"/>
  <c r="S11"/>
  <c r="S22"/>
  <c r="S18"/>
  <c r="S42"/>
  <c r="S43"/>
  <c r="S55"/>
  <c r="S56"/>
  <c r="S5"/>
  <c r="S16"/>
  <c r="I27"/>
  <c r="I38"/>
  <c r="S45"/>
  <c r="S49"/>
  <c r="I11"/>
  <c r="I7"/>
  <c r="I51"/>
  <c r="I55"/>
  <c r="I66"/>
  <c r="I62"/>
  <c r="S29"/>
  <c r="S33"/>
  <c r="S38"/>
  <c r="S39"/>
  <c r="S44"/>
  <c r="S52"/>
  <c r="S51"/>
  <c r="S62"/>
  <c r="S66"/>
  <c r="Y153" i="21"/>
  <c r="B13" i="76"/>
  <c r="B47" s="1"/>
  <c r="BZ214" i="21"/>
  <c r="BZ215" s="1"/>
  <c r="O294"/>
  <c r="O295"/>
  <c r="O269"/>
  <c r="D5" i="81"/>
  <c r="C5"/>
  <c r="L34" i="21" l="1"/>
  <c r="Z289" i="64"/>
  <c r="AB291"/>
  <c r="AB318" i="21"/>
  <c r="W142" i="64"/>
  <c r="AB255" i="21"/>
  <c r="AA254"/>
  <c r="AA47" i="64"/>
  <c r="AK37"/>
  <c r="AZ19" i="21"/>
  <c r="AK37"/>
  <c r="AN18"/>
  <c r="AK135" i="64"/>
  <c r="AH116"/>
  <c r="L109" s="1"/>
  <c r="AQ135"/>
  <c r="AN115" i="21"/>
  <c r="AN116"/>
  <c r="AH134"/>
  <c r="AH14" i="64"/>
  <c r="AK14"/>
  <c r="BD14"/>
  <c r="AH15"/>
  <c r="AK15"/>
  <c r="AN15"/>
  <c r="AQ15"/>
  <c r="BF15"/>
  <c r="BF14"/>
  <c r="AT113" i="21"/>
  <c r="BD113"/>
  <c r="AK15"/>
  <c r="AQ13" i="64"/>
  <c r="L37" s="1"/>
  <c r="AT32"/>
  <c r="AQ111" i="21"/>
  <c r="BF112"/>
  <c r="AN111"/>
  <c r="AK13"/>
  <c r="AH30" i="64"/>
  <c r="AK30" i="21"/>
  <c r="BD11"/>
  <c r="BD10"/>
  <c r="H53" s="1"/>
  <c r="AT10"/>
  <c r="AQ108"/>
  <c r="AH8" i="64"/>
  <c r="AT35"/>
  <c r="AQ242"/>
  <c r="D314" s="1"/>
  <c r="AT223"/>
  <c r="AQ224"/>
  <c r="AK115"/>
  <c r="AW115"/>
  <c r="BF115"/>
  <c r="BF116"/>
  <c r="AW224"/>
  <c r="AK243"/>
  <c r="BD224"/>
  <c r="AH134"/>
  <c r="AH135"/>
  <c r="AN135"/>
  <c r="BH116"/>
  <c r="AH242"/>
  <c r="BB12"/>
  <c r="AK13"/>
  <c r="AK111"/>
  <c r="AT112"/>
  <c r="L142" s="1"/>
  <c r="AN238"/>
  <c r="AT238"/>
  <c r="AQ130"/>
  <c r="BB13"/>
  <c r="AK31"/>
  <c r="AH111"/>
  <c r="D110" s="1"/>
  <c r="AT111"/>
  <c r="D142" s="1"/>
  <c r="AQ238"/>
  <c r="BB14" i="21"/>
  <c r="E53" s="1"/>
  <c r="BH113"/>
  <c r="AH33"/>
  <c r="AT33"/>
  <c r="AK113"/>
  <c r="AQ113"/>
  <c r="AT14" i="64"/>
  <c r="BH113"/>
  <c r="BD113"/>
  <c r="AK114"/>
  <c r="AT133"/>
  <c r="AK36"/>
  <c r="AN17"/>
  <c r="AK17"/>
  <c r="AQ35"/>
  <c r="AT16"/>
  <c r="AT17"/>
  <c r="AN134" i="21"/>
  <c r="AT134"/>
  <c r="AH116"/>
  <c r="AQ134"/>
  <c r="AK121"/>
  <c r="AN23"/>
  <c r="BF122"/>
  <c r="AK140"/>
  <c r="AK229"/>
  <c r="AQ248"/>
  <c r="BF22"/>
  <c r="L56" s="1"/>
  <c r="AH42"/>
  <c r="D64" s="1"/>
  <c r="BF121"/>
  <c r="AK122"/>
  <c r="BH122"/>
  <c r="AT141" i="64"/>
  <c r="BB122"/>
  <c r="AK229"/>
  <c r="AK248"/>
  <c r="AQ230"/>
  <c r="BF122"/>
  <c r="AH41"/>
  <c r="AQ41"/>
  <c r="AT36" i="21"/>
  <c r="AN36"/>
  <c r="AT35"/>
  <c r="AQ36"/>
  <c r="BF111"/>
  <c r="BB112"/>
  <c r="AT130"/>
  <c r="AN131"/>
  <c r="AQ31"/>
  <c r="AZ12"/>
  <c r="D52" s="1"/>
  <c r="AZ13"/>
  <c r="BB111"/>
  <c r="AQ112"/>
  <c r="AK130"/>
  <c r="AT238"/>
  <c r="AT18" i="64"/>
  <c r="D43" s="1"/>
  <c r="BB118"/>
  <c r="BB11"/>
  <c r="AK29"/>
  <c r="AH129"/>
  <c r="AK129"/>
  <c r="BD218"/>
  <c r="AT128"/>
  <c r="AQ129"/>
  <c r="BD217"/>
  <c r="AH218"/>
  <c r="AN10" i="21"/>
  <c r="BB10"/>
  <c r="AT11"/>
  <c r="L42" s="1"/>
  <c r="AH29"/>
  <c r="D60" s="1"/>
  <c r="AK29"/>
  <c r="D69" s="1"/>
  <c r="AN30"/>
  <c r="AQ30"/>
  <c r="BD218"/>
  <c r="AT236"/>
  <c r="BB11"/>
  <c r="AK236"/>
  <c r="BF218"/>
  <c r="AT37"/>
  <c r="BB117"/>
  <c r="AK118"/>
  <c r="AN244"/>
  <c r="AK38"/>
  <c r="AQ38"/>
  <c r="BD19"/>
  <c r="AW117"/>
  <c r="AQ137"/>
  <c r="L195" s="1"/>
  <c r="AH136"/>
  <c r="AK136"/>
  <c r="D181" s="1"/>
  <c r="AN117"/>
  <c r="AA83" i="64"/>
  <c r="Z136"/>
  <c r="W133"/>
  <c r="Z253"/>
  <c r="AC265"/>
  <c r="AC310"/>
  <c r="AB327"/>
  <c r="AA326"/>
  <c r="Z325"/>
  <c r="X17"/>
  <c r="V60" i="21"/>
  <c r="AB174"/>
  <c r="Z172"/>
  <c r="AC175"/>
  <c r="X170"/>
  <c r="V177"/>
  <c r="W178"/>
  <c r="Y180"/>
  <c r="AC202"/>
  <c r="AA209"/>
  <c r="W205"/>
  <c r="AC319"/>
  <c r="AC274"/>
  <c r="V240"/>
  <c r="Z145"/>
  <c r="AC157"/>
  <c r="X125"/>
  <c r="Z118"/>
  <c r="X116"/>
  <c r="W106"/>
  <c r="AB291"/>
  <c r="X269"/>
  <c r="W286"/>
  <c r="W322"/>
  <c r="W313"/>
  <c r="V267"/>
  <c r="V276"/>
  <c r="V321"/>
  <c r="AA299"/>
  <c r="G169"/>
  <c r="O169"/>
  <c r="O106" i="64"/>
  <c r="G106"/>
  <c r="BK109"/>
  <c r="G107" s="1"/>
  <c r="O241" i="21"/>
  <c r="BN215"/>
  <c r="O286" i="64"/>
  <c r="BT215"/>
  <c r="G286"/>
  <c r="G134" i="21"/>
  <c r="BL13"/>
  <c r="O17" s="1"/>
  <c r="O196"/>
  <c r="G205" i="64"/>
  <c r="BW216"/>
  <c r="G315" s="1"/>
  <c r="BU14"/>
  <c r="N45" i="21"/>
  <c r="N66"/>
  <c r="F83"/>
  <c r="F91"/>
  <c r="N110"/>
  <c r="F128"/>
  <c r="F127" i="64"/>
  <c r="E205"/>
  <c r="M215"/>
  <c r="F241"/>
  <c r="N258"/>
  <c r="M304"/>
  <c r="F313"/>
  <c r="N16" i="21"/>
  <c r="F29"/>
  <c r="F73"/>
  <c r="F101"/>
  <c r="N111"/>
  <c r="N119"/>
  <c r="N123"/>
  <c r="N142"/>
  <c r="E173"/>
  <c r="F188"/>
  <c r="M196"/>
  <c r="E278"/>
  <c r="E287"/>
  <c r="F322" i="64"/>
  <c r="AT108" i="21"/>
  <c r="D145" s="1"/>
  <c r="F8"/>
  <c r="I49" i="73"/>
  <c r="I34"/>
  <c r="S12"/>
  <c r="AC49" i="64"/>
  <c r="AC22"/>
  <c r="AB39"/>
  <c r="Z46"/>
  <c r="V42"/>
  <c r="V15"/>
  <c r="Z55" i="21"/>
  <c r="Z91"/>
  <c r="AC76"/>
  <c r="W160"/>
  <c r="X287" i="64"/>
  <c r="W277"/>
  <c r="W286"/>
  <c r="W250"/>
  <c r="V267"/>
  <c r="V321"/>
  <c r="V213"/>
  <c r="V285"/>
  <c r="AB327" i="21"/>
  <c r="Z280"/>
  <c r="Y270"/>
  <c r="Y225"/>
  <c r="X287"/>
  <c r="X260"/>
  <c r="AC328"/>
  <c r="AQ19" i="64"/>
  <c r="D35" s="1"/>
  <c r="BD118" i="21"/>
  <c r="AH35" i="64"/>
  <c r="L64" s="1"/>
  <c r="AK224"/>
  <c r="W295" i="21"/>
  <c r="AC301" i="64"/>
  <c r="AZ8" i="21"/>
  <c r="D57" s="1"/>
  <c r="AZ9"/>
  <c r="AH10"/>
  <c r="D6" s="1"/>
  <c r="AK10"/>
  <c r="D17" s="1"/>
  <c r="BF10"/>
  <c r="AT29"/>
  <c r="AQ12"/>
  <c r="D38" s="1"/>
  <c r="BD13"/>
  <c r="AH34"/>
  <c r="D65" s="1"/>
  <c r="BF16"/>
  <c r="BF17"/>
  <c r="AH112"/>
  <c r="L110" s="1"/>
  <c r="BB113"/>
  <c r="D162" s="1"/>
  <c r="AN133"/>
  <c r="AH215"/>
  <c r="D214" s="1"/>
  <c r="AW217"/>
  <c r="BH217"/>
  <c r="L268" s="1"/>
  <c r="BB8" i="64"/>
  <c r="BF8"/>
  <c r="AN10"/>
  <c r="D27" s="1"/>
  <c r="AK16"/>
  <c r="D17" s="1"/>
  <c r="BF17"/>
  <c r="BF19"/>
  <c r="BF113"/>
  <c r="S53" i="73"/>
  <c r="X197" i="21"/>
  <c r="Z163" i="64"/>
  <c r="AT27" i="21"/>
  <c r="D98" s="1"/>
  <c r="AT18"/>
  <c r="D46" s="1"/>
  <c r="BD18"/>
  <c r="H51" s="1"/>
  <c r="AH38"/>
  <c r="L62" s="1"/>
  <c r="AH226"/>
  <c r="L214" s="1"/>
  <c r="AW226"/>
  <c r="L258" s="1"/>
  <c r="AH132" i="64"/>
  <c r="L173" s="1"/>
  <c r="AK132"/>
  <c r="D178" s="1"/>
  <c r="AN132"/>
  <c r="D189" s="1"/>
  <c r="AQ132"/>
  <c r="D196" s="1"/>
  <c r="AH133"/>
  <c r="D173" s="1"/>
  <c r="AN133"/>
  <c r="L186" s="1"/>
  <c r="AQ133"/>
  <c r="L195" s="1"/>
  <c r="AH113"/>
  <c r="D109" s="1"/>
  <c r="AK113"/>
  <c r="D118" s="1"/>
  <c r="AN113"/>
  <c r="D128" s="1"/>
  <c r="AQ113"/>
  <c r="AW113"/>
  <c r="D151" s="1"/>
  <c r="BB113"/>
  <c r="AH114"/>
  <c r="L108" s="1"/>
  <c r="AN114"/>
  <c r="BD114"/>
  <c r="BH114"/>
  <c r="AH130"/>
  <c r="D168" s="1"/>
  <c r="AN130"/>
  <c r="D187" s="1"/>
  <c r="AH131"/>
  <c r="L169" s="1"/>
  <c r="AN111"/>
  <c r="D126" s="1"/>
  <c r="AH236"/>
  <c r="D277" s="1"/>
  <c r="AT236"/>
  <c r="D322" s="1"/>
  <c r="AK217"/>
  <c r="D222" s="1"/>
  <c r="AQ217"/>
  <c r="D242" s="1"/>
  <c r="BB217"/>
  <c r="D267" s="1"/>
  <c r="BF217"/>
  <c r="H267" s="1"/>
  <c r="AK242"/>
  <c r="D285" s="1"/>
  <c r="BV110" i="21"/>
  <c r="O188"/>
  <c r="G188"/>
  <c r="O260"/>
  <c r="G260"/>
  <c r="V159"/>
  <c r="G295"/>
  <c r="BY109"/>
  <c r="O206"/>
  <c r="BU109"/>
  <c r="O134"/>
  <c r="BK215"/>
  <c r="G133"/>
  <c r="BT109"/>
  <c r="G224"/>
  <c r="O224"/>
  <c r="G259"/>
  <c r="H55"/>
  <c r="AB120"/>
  <c r="AB129"/>
  <c r="AB111"/>
  <c r="AB147"/>
  <c r="AA164"/>
  <c r="AA200"/>
  <c r="Z163"/>
  <c r="W169"/>
  <c r="V168"/>
  <c r="V132"/>
  <c r="V105"/>
  <c r="V195"/>
  <c r="AC166"/>
  <c r="W250"/>
  <c r="W214"/>
  <c r="V258"/>
  <c r="AC220"/>
  <c r="W61"/>
  <c r="X62"/>
  <c r="Y63"/>
  <c r="Z64"/>
  <c r="AA65"/>
  <c r="AC67"/>
  <c r="O116" i="64"/>
  <c r="G116"/>
  <c r="BQ109"/>
  <c r="BO109"/>
  <c r="G143" s="1"/>
  <c r="BP14"/>
  <c r="BP15" s="1"/>
  <c r="O251"/>
  <c r="O315"/>
  <c r="BW217"/>
  <c r="BT216"/>
  <c r="AA155"/>
  <c r="X170"/>
  <c r="X134"/>
  <c r="W151"/>
  <c r="V168"/>
  <c r="AC175"/>
  <c r="AC184"/>
  <c r="X233"/>
  <c r="W259"/>
  <c r="BL217" i="21"/>
  <c r="O225"/>
  <c r="G225"/>
  <c r="G43"/>
  <c r="O43"/>
  <c r="BQ13"/>
  <c r="BU13"/>
  <c r="O62" s="1"/>
  <c r="O61"/>
  <c r="BY215" i="64"/>
  <c r="O268"/>
  <c r="BY217" i="21"/>
  <c r="O270"/>
  <c r="O135"/>
  <c r="BN111"/>
  <c r="O197"/>
  <c r="G197"/>
  <c r="BW110"/>
  <c r="G198" s="1"/>
  <c r="O115"/>
  <c r="G115"/>
  <c r="BL109"/>
  <c r="BM109"/>
  <c r="O124"/>
  <c r="G124"/>
  <c r="G323"/>
  <c r="O323"/>
  <c r="BX216"/>
  <c r="O53" i="64"/>
  <c r="BY14"/>
  <c r="BV215"/>
  <c r="O304"/>
  <c r="F137" i="21"/>
  <c r="F136"/>
  <c r="F135"/>
  <c r="N134"/>
  <c r="F174"/>
  <c r="N173"/>
  <c r="F171"/>
  <c r="N170"/>
  <c r="F170"/>
  <c r="F181"/>
  <c r="F180"/>
  <c r="N178"/>
  <c r="F178"/>
  <c r="F199"/>
  <c r="N198"/>
  <c r="F198"/>
  <c r="N197"/>
  <c r="F197"/>
  <c r="N196"/>
  <c r="F196"/>
  <c r="F243"/>
  <c r="F242"/>
  <c r="F241"/>
  <c r="F280"/>
  <c r="F279"/>
  <c r="F278"/>
  <c r="F314"/>
  <c r="N313"/>
  <c r="E286"/>
  <c r="E206"/>
  <c r="M188"/>
  <c r="E172"/>
  <c r="M304"/>
  <c r="E236"/>
  <c r="M142"/>
  <c r="E316"/>
  <c r="E306"/>
  <c r="E277"/>
  <c r="E250"/>
  <c r="E216"/>
  <c r="E187"/>
  <c r="E142"/>
  <c r="E214"/>
  <c r="E191"/>
  <c r="E179"/>
  <c r="M169"/>
  <c r="N322"/>
  <c r="F322"/>
  <c r="F12" i="64"/>
  <c r="F11"/>
  <c r="N10"/>
  <c r="F9"/>
  <c r="N7"/>
  <c r="F29"/>
  <c r="F28"/>
  <c r="N27"/>
  <c r="N26"/>
  <c r="N25"/>
  <c r="N66"/>
  <c r="F66"/>
  <c r="N65"/>
  <c r="N64"/>
  <c r="N63"/>
  <c r="F63"/>
  <c r="N61"/>
  <c r="F61"/>
  <c r="F91"/>
  <c r="F90"/>
  <c r="F89"/>
  <c r="F88"/>
  <c r="F126"/>
  <c r="N124"/>
  <c r="F124"/>
  <c r="N205"/>
  <c r="F205"/>
  <c r="N225"/>
  <c r="F225"/>
  <c r="N224"/>
  <c r="N223"/>
  <c r="F235"/>
  <c r="F234"/>
  <c r="F233"/>
  <c r="E241"/>
  <c r="E110"/>
  <c r="E16"/>
  <c r="M187"/>
  <c r="M169"/>
  <c r="M28"/>
  <c r="E134"/>
  <c r="E313"/>
  <c r="E252"/>
  <c r="E242"/>
  <c r="E232"/>
  <c r="E206"/>
  <c r="E199"/>
  <c r="E188"/>
  <c r="E179"/>
  <c r="E125"/>
  <c r="E36"/>
  <c r="E27"/>
  <c r="E208"/>
  <c r="M190"/>
  <c r="M172"/>
  <c r="M20"/>
  <c r="F154" i="21"/>
  <c r="N153"/>
  <c r="F153"/>
  <c r="N152"/>
  <c r="F152"/>
  <c r="N151"/>
  <c r="F151"/>
  <c r="E315"/>
  <c r="E235"/>
  <c r="E205"/>
  <c r="E188"/>
  <c r="E143"/>
  <c r="F190"/>
  <c r="N189"/>
  <c r="F189"/>
  <c r="F217"/>
  <c r="N215"/>
  <c r="N214"/>
  <c r="F234"/>
  <c r="F233"/>
  <c r="F232"/>
  <c r="M223"/>
  <c r="E189"/>
  <c r="M171"/>
  <c r="F305"/>
  <c r="F304"/>
  <c r="M322"/>
  <c r="E215"/>
  <c r="E207"/>
  <c r="F21" i="64"/>
  <c r="F19"/>
  <c r="N18"/>
  <c r="F18"/>
  <c r="N16"/>
  <c r="F82"/>
  <c r="N80"/>
  <c r="F80"/>
  <c r="F111"/>
  <c r="N109"/>
  <c r="F109"/>
  <c r="N107"/>
  <c r="F107"/>
  <c r="N106"/>
  <c r="F106"/>
  <c r="F120"/>
  <c r="N117"/>
  <c r="F117"/>
  <c r="F115"/>
  <c r="F144"/>
  <c r="F142"/>
  <c r="F173"/>
  <c r="F172"/>
  <c r="F170"/>
  <c r="F169"/>
  <c r="M108"/>
  <c r="E62"/>
  <c r="M9"/>
  <c r="F191"/>
  <c r="F190"/>
  <c r="N188"/>
  <c r="N187"/>
  <c r="F198"/>
  <c r="N197"/>
  <c r="F197"/>
  <c r="N196"/>
  <c r="F196"/>
  <c r="F218"/>
  <c r="F217"/>
  <c r="N216"/>
  <c r="F216"/>
  <c r="N215"/>
  <c r="F215"/>
  <c r="F281"/>
  <c r="F280"/>
  <c r="N278"/>
  <c r="N277"/>
  <c r="F277"/>
  <c r="F11" i="21"/>
  <c r="F9"/>
  <c r="F7"/>
  <c r="F259"/>
  <c r="F287"/>
  <c r="F33"/>
  <c r="F207"/>
  <c r="F223"/>
  <c r="F71" i="64"/>
  <c r="F178"/>
  <c r="F250"/>
  <c r="F253"/>
  <c r="F305"/>
  <c r="BO110"/>
  <c r="BL110"/>
  <c r="G117" s="1"/>
  <c r="BL14" i="21"/>
  <c r="O322"/>
  <c r="BX110"/>
  <c r="G45" i="64"/>
  <c r="G44"/>
  <c r="BK216" i="21"/>
  <c r="G88"/>
  <c r="O17" i="64"/>
  <c r="G16" i="21"/>
  <c r="BT110"/>
  <c r="G71" i="64"/>
  <c r="BV13"/>
  <c r="G196" i="21"/>
  <c r="BP215"/>
  <c r="O107" i="64"/>
  <c r="G60" i="21"/>
  <c r="O303" i="64"/>
  <c r="G70"/>
  <c r="BP109" i="21"/>
  <c r="G242"/>
  <c r="O196" i="64"/>
  <c r="O88"/>
  <c r="BT13" i="21"/>
  <c r="BS216"/>
  <c r="O169" i="64"/>
  <c r="G97"/>
  <c r="O205" i="21"/>
  <c r="G241"/>
  <c r="N15"/>
  <c r="N33"/>
  <c r="N42"/>
  <c r="N60"/>
  <c r="N69"/>
  <c r="N78"/>
  <c r="N87"/>
  <c r="N96"/>
  <c r="N105"/>
  <c r="N114"/>
  <c r="N132"/>
  <c r="N141"/>
  <c r="N168"/>
  <c r="N177"/>
  <c r="N195"/>
  <c r="N204"/>
  <c r="N240"/>
  <c r="N258"/>
  <c r="N276"/>
  <c r="F312"/>
  <c r="F321"/>
  <c r="G42"/>
  <c r="O51"/>
  <c r="O78"/>
  <c r="O105"/>
  <c r="O114"/>
  <c r="O123"/>
  <c r="O141"/>
  <c r="G177"/>
  <c r="G276"/>
  <c r="F303" i="64"/>
  <c r="F249"/>
  <c r="N231"/>
  <c r="F231"/>
  <c r="F204"/>
  <c r="O195"/>
  <c r="G195"/>
  <c r="F177"/>
  <c r="O168"/>
  <c r="G168"/>
  <c r="N69"/>
  <c r="F69"/>
  <c r="N24"/>
  <c r="F24"/>
  <c r="N6"/>
  <c r="F6"/>
  <c r="N222" i="21"/>
  <c r="E6"/>
  <c r="E33"/>
  <c r="E42"/>
  <c r="E60"/>
  <c r="E96"/>
  <c r="E8"/>
  <c r="E10"/>
  <c r="M8"/>
  <c r="M10"/>
  <c r="M12"/>
  <c r="E105"/>
  <c r="M105"/>
  <c r="M132"/>
  <c r="M141"/>
  <c r="M168"/>
  <c r="M186"/>
  <c r="E204"/>
  <c r="M213"/>
  <c r="M222"/>
  <c r="E258"/>
  <c r="M258"/>
  <c r="M276"/>
  <c r="E285"/>
  <c r="M312"/>
  <c r="M321"/>
  <c r="E15" i="64"/>
  <c r="E24"/>
  <c r="M51"/>
  <c r="M78"/>
  <c r="E114"/>
  <c r="O159"/>
  <c r="F24" i="21"/>
  <c r="F15"/>
  <c r="F17"/>
  <c r="F18"/>
  <c r="M18"/>
  <c r="F25"/>
  <c r="N26"/>
  <c r="M27"/>
  <c r="F28"/>
  <c r="N28"/>
  <c r="F34"/>
  <c r="N34"/>
  <c r="F35"/>
  <c r="N35"/>
  <c r="E36"/>
  <c r="N36"/>
  <c r="F37"/>
  <c r="F38"/>
  <c r="N43"/>
  <c r="F44"/>
  <c r="N44"/>
  <c r="F45"/>
  <c r="M46"/>
  <c r="E47"/>
  <c r="M54"/>
  <c r="N61"/>
  <c r="F62"/>
  <c r="M62"/>
  <c r="E64"/>
  <c r="F65"/>
  <c r="F66"/>
  <c r="E71"/>
  <c r="N71"/>
  <c r="F72"/>
  <c r="N72"/>
  <c r="M73"/>
  <c r="F79"/>
  <c r="N79"/>
  <c r="F80"/>
  <c r="N80"/>
  <c r="F81"/>
  <c r="N81"/>
  <c r="F82"/>
  <c r="N82"/>
  <c r="F88"/>
  <c r="N88"/>
  <c r="F89"/>
  <c r="N89"/>
  <c r="F90"/>
  <c r="N90"/>
  <c r="E92"/>
  <c r="F97"/>
  <c r="E98"/>
  <c r="N98"/>
  <c r="N99"/>
  <c r="F106"/>
  <c r="N106"/>
  <c r="F107"/>
  <c r="N107"/>
  <c r="F108"/>
  <c r="M108"/>
  <c r="E109"/>
  <c r="N109"/>
  <c r="F115"/>
  <c r="N116"/>
  <c r="F117"/>
  <c r="N117"/>
  <c r="F118"/>
  <c r="N118"/>
  <c r="F119"/>
  <c r="M124"/>
  <c r="E125"/>
  <c r="M125"/>
  <c r="N127"/>
  <c r="F133"/>
  <c r="N133"/>
  <c r="F134"/>
  <c r="M134"/>
  <c r="E136"/>
  <c r="F138"/>
  <c r="F145"/>
  <c r="M153"/>
  <c r="F169"/>
  <c r="M170"/>
  <c r="F172"/>
  <c r="M178"/>
  <c r="F179"/>
  <c r="E196"/>
  <c r="E198"/>
  <c r="E199"/>
  <c r="F205"/>
  <c r="M214"/>
  <c r="E223"/>
  <c r="N223"/>
  <c r="E232"/>
  <c r="F236"/>
  <c r="E243"/>
  <c r="E280"/>
  <c r="F286"/>
  <c r="E305"/>
  <c r="E314"/>
  <c r="F315"/>
  <c r="F8" i="64"/>
  <c r="N8"/>
  <c r="N9"/>
  <c r="F10"/>
  <c r="M10"/>
  <c r="E12"/>
  <c r="F25"/>
  <c r="F27"/>
  <c r="M37"/>
  <c r="F62"/>
  <c r="N62"/>
  <c r="E63"/>
  <c r="F64"/>
  <c r="F65"/>
  <c r="M66"/>
  <c r="F70"/>
  <c r="N88"/>
  <c r="N97"/>
  <c r="M106"/>
  <c r="M117"/>
  <c r="F125"/>
  <c r="N125"/>
  <c r="N133"/>
  <c r="E198"/>
  <c r="F206"/>
  <c r="F207"/>
  <c r="F224"/>
  <c r="M224"/>
  <c r="F232"/>
  <c r="F251"/>
  <c r="F304"/>
  <c r="N304"/>
  <c r="E305"/>
  <c r="E322"/>
  <c r="F144" i="21"/>
  <c r="N173" i="64"/>
  <c r="E214"/>
  <c r="E51" i="21"/>
  <c r="L124" i="64"/>
  <c r="X269"/>
  <c r="W268"/>
  <c r="AC274"/>
  <c r="AA272"/>
  <c r="AA272" i="21"/>
  <c r="W268"/>
  <c r="X161" i="64"/>
  <c r="W160"/>
  <c r="V159"/>
  <c r="AC166"/>
  <c r="D87" i="21"/>
  <c r="D82"/>
  <c r="AB57" i="64"/>
  <c r="Y54"/>
  <c r="W52"/>
  <c r="V51"/>
  <c r="AA56"/>
  <c r="O97" i="21"/>
  <c r="D132"/>
  <c r="L168"/>
  <c r="D116"/>
  <c r="L118"/>
  <c r="D126"/>
  <c r="D134"/>
  <c r="D137"/>
  <c r="D138"/>
  <c r="D154"/>
  <c r="D169"/>
  <c r="L170"/>
  <c r="L172"/>
  <c r="D174"/>
  <c r="D189"/>
  <c r="D197"/>
  <c r="AB12"/>
  <c r="X35"/>
  <c r="V15"/>
  <c r="V69"/>
  <c r="AA56"/>
  <c r="AB156"/>
  <c r="AA110"/>
  <c r="Y108"/>
  <c r="AB57"/>
  <c r="Y72"/>
  <c r="X80"/>
  <c r="X71"/>
  <c r="X8"/>
  <c r="W43"/>
  <c r="W52"/>
  <c r="W7"/>
  <c r="V42"/>
  <c r="V96"/>
  <c r="V87"/>
  <c r="G316" i="64"/>
  <c r="BO216"/>
  <c r="O314"/>
  <c r="Z262"/>
  <c r="X260"/>
  <c r="V258"/>
  <c r="V222"/>
  <c r="AB165"/>
  <c r="AB174"/>
  <c r="AA164"/>
  <c r="AA182"/>
  <c r="V240"/>
  <c r="AC247"/>
  <c r="Z190"/>
  <c r="Z181"/>
  <c r="W187"/>
  <c r="AB228"/>
  <c r="AA227"/>
  <c r="AC238"/>
  <c r="V51" i="21"/>
  <c r="X53"/>
  <c r="AC58"/>
  <c r="AB138" i="64"/>
  <c r="AA137"/>
  <c r="V132"/>
  <c r="AC139"/>
  <c r="Z244"/>
  <c r="X242"/>
  <c r="AB246"/>
  <c r="AA245"/>
  <c r="Y243"/>
  <c r="W241"/>
  <c r="Y243" i="21"/>
  <c r="AA245"/>
  <c r="AB246"/>
  <c r="Z244"/>
  <c r="X242"/>
  <c r="W241"/>
  <c r="AC247"/>
  <c r="AA137"/>
  <c r="Y135"/>
  <c r="W133"/>
  <c r="AC139"/>
  <c r="AB138"/>
  <c r="Z136"/>
  <c r="X134"/>
  <c r="AB30" i="64"/>
  <c r="Y27"/>
  <c r="V24"/>
  <c r="W25"/>
  <c r="Z28"/>
  <c r="AC31"/>
  <c r="X26"/>
  <c r="AA29"/>
  <c r="V24" i="21"/>
  <c r="Z28"/>
  <c r="W25"/>
  <c r="X26"/>
  <c r="Y27"/>
  <c r="AB30"/>
  <c r="AA29"/>
  <c r="AC31"/>
  <c r="W124" i="64"/>
  <c r="AA128"/>
  <c r="F128"/>
  <c r="X53"/>
  <c r="AA101"/>
  <c r="V114"/>
  <c r="AC121"/>
  <c r="AB120"/>
  <c r="AA119"/>
  <c r="X116"/>
  <c r="Z118"/>
  <c r="W115"/>
  <c r="V222" i="21"/>
  <c r="AB228"/>
  <c r="X224"/>
  <c r="W223"/>
  <c r="AC229"/>
  <c r="Z226"/>
  <c r="W223" i="64"/>
  <c r="Z226"/>
  <c r="X224"/>
  <c r="AC229"/>
  <c r="AB282" i="21"/>
  <c r="Y279"/>
  <c r="X278"/>
  <c r="AC283"/>
  <c r="W277"/>
  <c r="Z19" i="64"/>
  <c r="W16"/>
  <c r="AC58"/>
  <c r="V96"/>
  <c r="O143"/>
  <c r="O152"/>
  <c r="BX111"/>
  <c r="BW110"/>
  <c r="G151"/>
  <c r="BK110"/>
  <c r="Z55"/>
  <c r="V69"/>
  <c r="V87"/>
  <c r="AA92"/>
  <c r="AB111"/>
  <c r="W106"/>
  <c r="D92" i="21"/>
  <c r="AA173"/>
  <c r="AB165"/>
  <c r="AA173" i="64"/>
  <c r="Z172"/>
  <c r="W169"/>
  <c r="Y99" i="21"/>
  <c r="AC103"/>
  <c r="Z100"/>
  <c r="AB102"/>
  <c r="AA101"/>
  <c r="X98"/>
  <c r="W97"/>
  <c r="AC103" i="64"/>
  <c r="X98"/>
  <c r="Z100"/>
  <c r="Y99"/>
  <c r="AB102"/>
  <c r="W97"/>
  <c r="Z280"/>
  <c r="X278"/>
  <c r="AC283"/>
  <c r="AB282"/>
  <c r="AA281"/>
  <c r="V276"/>
  <c r="AA20"/>
  <c r="AB21"/>
  <c r="V114" i="21"/>
  <c r="AA119"/>
  <c r="W115"/>
  <c r="AC121"/>
  <c r="AC22"/>
  <c r="AB21"/>
  <c r="Z19"/>
  <c r="AA20"/>
  <c r="Y18"/>
  <c r="X17"/>
  <c r="W16"/>
  <c r="AA191" i="64"/>
  <c r="AB192"/>
  <c r="X188"/>
  <c r="V186"/>
  <c r="AC193"/>
  <c r="X305"/>
  <c r="W304"/>
  <c r="V303"/>
  <c r="AA308"/>
  <c r="AB309"/>
  <c r="Z307"/>
  <c r="AB318"/>
  <c r="W313"/>
  <c r="Z316"/>
  <c r="AB255"/>
  <c r="X251"/>
  <c r="W232"/>
  <c r="G259"/>
  <c r="X206"/>
  <c r="V204"/>
  <c r="AC211"/>
  <c r="AB219"/>
  <c r="AA218"/>
  <c r="Z217"/>
  <c r="Y180"/>
  <c r="AB147"/>
  <c r="Z154"/>
  <c r="X143"/>
  <c r="V141"/>
  <c r="AC148"/>
  <c r="Z127"/>
  <c r="BU110"/>
  <c r="O170"/>
  <c r="G170"/>
  <c r="O144"/>
  <c r="O206"/>
  <c r="O142"/>
  <c r="O207"/>
  <c r="G206"/>
  <c r="O108"/>
  <c r="G197"/>
  <c r="BY109"/>
  <c r="V105"/>
  <c r="AC112"/>
  <c r="Z91"/>
  <c r="AC94"/>
  <c r="AB66"/>
  <c r="AB84"/>
  <c r="X80"/>
  <c r="W61"/>
  <c r="W79"/>
  <c r="V78"/>
  <c r="AC40"/>
  <c r="X35"/>
  <c r="W34"/>
  <c r="AA38"/>
  <c r="BL15"/>
  <c r="O18"/>
  <c r="G18"/>
  <c r="G46"/>
  <c r="O46"/>
  <c r="BP16"/>
  <c r="O8"/>
  <c r="BK14"/>
  <c r="G8"/>
  <c r="G89"/>
  <c r="BW14"/>
  <c r="O89"/>
  <c r="O63"/>
  <c r="O45"/>
  <c r="BV14"/>
  <c r="G17"/>
  <c r="BT14"/>
  <c r="G88"/>
  <c r="G7"/>
  <c r="Z10"/>
  <c r="AA317" i="21"/>
  <c r="Z316"/>
  <c r="V312"/>
  <c r="Z262"/>
  <c r="Z253"/>
  <c r="W259"/>
  <c r="AC265"/>
  <c r="X233"/>
  <c r="G296"/>
  <c r="O296"/>
  <c r="BZ216"/>
  <c r="Y198"/>
  <c r="W196"/>
  <c r="V204"/>
  <c r="X215"/>
  <c r="AB192"/>
  <c r="Z190"/>
  <c r="X188"/>
  <c r="AC211"/>
  <c r="AB219"/>
  <c r="AA218"/>
  <c r="Z127"/>
  <c r="BV111"/>
  <c r="G189"/>
  <c r="O189"/>
  <c r="BT111"/>
  <c r="G116"/>
  <c r="G142"/>
  <c r="G205"/>
  <c r="D123"/>
  <c r="L123"/>
  <c r="L141"/>
  <c r="D150"/>
  <c r="L150"/>
  <c r="D125"/>
  <c r="D127"/>
  <c r="L127"/>
  <c r="D180"/>
  <c r="L187"/>
  <c r="AC112"/>
  <c r="X89"/>
  <c r="W79"/>
  <c r="AC94"/>
  <c r="Z82"/>
  <c r="AA38"/>
  <c r="W34"/>
  <c r="L82"/>
  <c r="D73"/>
  <c r="Z37"/>
  <c r="G89"/>
  <c r="O89"/>
  <c r="BW14"/>
  <c r="BU14"/>
  <c r="BU15" s="1"/>
  <c r="G62"/>
  <c r="BX14"/>
  <c r="O98"/>
  <c r="G98"/>
  <c r="O18"/>
  <c r="G97"/>
  <c r="G17"/>
  <c r="G61"/>
  <c r="O88"/>
  <c r="O70"/>
  <c r="D71"/>
  <c r="D72"/>
  <c r="L79"/>
  <c r="L81"/>
  <c r="L88"/>
  <c r="D90"/>
  <c r="D91"/>
  <c r="L125"/>
  <c r="D128"/>
  <c r="D142"/>
  <c r="D143"/>
  <c r="D152"/>
  <c r="L153"/>
  <c r="D187"/>
  <c r="L188"/>
  <c r="D196"/>
  <c r="L197"/>
  <c r="D199"/>
  <c r="Z10"/>
  <c r="L151"/>
  <c r="AB75" i="64"/>
  <c r="AC76"/>
  <c r="AA74"/>
  <c r="Z73"/>
  <c r="X71"/>
  <c r="W70"/>
  <c r="V123" i="21"/>
  <c r="Y126"/>
  <c r="AC130"/>
  <c r="AA128"/>
  <c r="W124"/>
  <c r="AB237"/>
  <c r="AA236"/>
  <c r="Z235"/>
  <c r="Y234"/>
  <c r="W232"/>
  <c r="V231"/>
  <c r="AC238"/>
  <c r="AB129" i="64"/>
  <c r="X125"/>
  <c r="V123"/>
  <c r="AC130"/>
  <c r="V78" i="21"/>
  <c r="AB84"/>
  <c r="AA83"/>
  <c r="Y81"/>
  <c r="AC85"/>
  <c r="X206"/>
  <c r="AB210"/>
  <c r="Z208"/>
  <c r="Y207"/>
  <c r="AB75"/>
  <c r="AA74"/>
  <c r="Z73"/>
  <c r="W70"/>
  <c r="X323"/>
  <c r="AA326"/>
  <c r="Z325"/>
  <c r="V231" i="64"/>
  <c r="AB237"/>
  <c r="AA236"/>
  <c r="Z235"/>
  <c r="Y63"/>
  <c r="Y36"/>
  <c r="Y18"/>
  <c r="Y135"/>
  <c r="Y117"/>
  <c r="Y189"/>
  <c r="Y207"/>
  <c r="Y126"/>
  <c r="Y108"/>
  <c r="Y225"/>
  <c r="Y306"/>
  <c r="Y234"/>
  <c r="Y297"/>
  <c r="Y72"/>
  <c r="Y9"/>
  <c r="Y171"/>
  <c r="Y153"/>
  <c r="Y279"/>
  <c r="Y315"/>
  <c r="Y171" i="21"/>
  <c r="Y261"/>
  <c r="Y90"/>
  <c r="Y162"/>
  <c r="Y117"/>
  <c r="Y324"/>
  <c r="Y9"/>
  <c r="AA11"/>
  <c r="V6"/>
  <c r="AC13"/>
  <c r="AC13" i="64"/>
  <c r="AB12"/>
  <c r="X8"/>
  <c r="W7"/>
  <c r="V6"/>
  <c r="AA11"/>
  <c r="V60"/>
  <c r="AA65"/>
  <c r="AC67"/>
  <c r="Z64"/>
  <c r="X62"/>
  <c r="X323"/>
  <c r="AC328"/>
  <c r="Y324"/>
  <c r="W322"/>
  <c r="AB210"/>
  <c r="AA209"/>
  <c r="Z208"/>
  <c r="W205"/>
  <c r="AA110"/>
  <c r="Z109"/>
  <c r="X107"/>
  <c r="Z109" i="21"/>
  <c r="X107"/>
  <c r="Y216" i="64"/>
  <c r="X215"/>
  <c r="AC220"/>
  <c r="W214"/>
  <c r="Z217" i="21"/>
  <c r="Y216"/>
  <c r="V213"/>
  <c r="Y189"/>
  <c r="V186"/>
  <c r="AC193"/>
  <c r="AA191"/>
  <c r="W187"/>
  <c r="Z289"/>
  <c r="Y288"/>
  <c r="V285"/>
  <c r="AC292"/>
  <c r="Y306"/>
  <c r="V303"/>
  <c r="AB309"/>
  <c r="AA308"/>
  <c r="Z307"/>
  <c r="Z329" s="1"/>
  <c r="B32" i="63" s="1"/>
  <c r="X305" i="21"/>
  <c r="W304"/>
  <c r="AC310"/>
  <c r="Y90" i="64"/>
  <c r="AB93"/>
  <c r="X89"/>
  <c r="W88"/>
  <c r="AB93" i="21"/>
  <c r="AA92"/>
  <c r="W88"/>
  <c r="V177" i="64"/>
  <c r="AB183"/>
  <c r="X179"/>
  <c r="W178"/>
  <c r="AA290"/>
  <c r="Y288"/>
  <c r="AA146"/>
  <c r="Z145"/>
  <c r="Y144"/>
  <c r="AA254"/>
  <c r="V249"/>
  <c r="AC256"/>
  <c r="Y252"/>
  <c r="Y315" i="21"/>
  <c r="X314"/>
  <c r="AB201"/>
  <c r="Z199"/>
  <c r="X143"/>
  <c r="W142"/>
  <c r="W212" s="1"/>
  <c r="B18" i="63" s="1"/>
  <c r="Y144" i="21"/>
  <c r="AA146"/>
  <c r="V141"/>
  <c r="AC148"/>
  <c r="V249"/>
  <c r="Y252"/>
  <c r="X251"/>
  <c r="AC256"/>
  <c r="Y261" i="64"/>
  <c r="AB264"/>
  <c r="AA263"/>
  <c r="AB156"/>
  <c r="X152"/>
  <c r="V150"/>
  <c r="AC157"/>
  <c r="Y81"/>
  <c r="AC85"/>
  <c r="Z82"/>
  <c r="AB264" i="21"/>
  <c r="AA263"/>
  <c r="V33"/>
  <c r="AB39"/>
  <c r="Y36"/>
  <c r="AC40"/>
  <c r="AB48" i="64"/>
  <c r="W43"/>
  <c r="Y45"/>
  <c r="X44"/>
  <c r="Z37"/>
  <c r="V33"/>
  <c r="AA155" i="21"/>
  <c r="X152"/>
  <c r="Z154"/>
  <c r="V150"/>
  <c r="AA317" i="64"/>
  <c r="X314"/>
  <c r="V312"/>
  <c r="AC319"/>
  <c r="V195"/>
  <c r="AB201"/>
  <c r="X197"/>
  <c r="W196"/>
  <c r="AC202"/>
  <c r="Y198"/>
  <c r="AA200"/>
  <c r="Z199"/>
  <c r="AA47" i="21"/>
  <c r="AB48"/>
  <c r="Z46"/>
  <c r="Y45"/>
  <c r="X44"/>
  <c r="AC49"/>
  <c r="AT117" i="64"/>
  <c r="D143" s="1"/>
  <c r="AQ136"/>
  <c r="L197" s="1"/>
  <c r="AK38"/>
  <c r="D70" s="1"/>
  <c r="AZ19"/>
  <c r="BD19"/>
  <c r="AK18"/>
  <c r="D19" s="1"/>
  <c r="BB18"/>
  <c r="E54" s="1"/>
  <c r="AH19"/>
  <c r="L6" s="1"/>
  <c r="BB19"/>
  <c r="I4" i="81"/>
  <c r="I6"/>
  <c r="I8"/>
  <c r="I10"/>
  <c r="I12"/>
  <c r="H4"/>
  <c r="H6"/>
  <c r="H8"/>
  <c r="H10"/>
  <c r="H12"/>
  <c r="G4"/>
  <c r="G6"/>
  <c r="G8"/>
  <c r="G10"/>
  <c r="G12"/>
  <c r="AN118" i="21"/>
  <c r="L124" s="1"/>
  <c r="AT137"/>
  <c r="D204" s="1"/>
  <c r="AN137"/>
  <c r="L186" s="1"/>
  <c r="AH117"/>
  <c r="D108" s="1"/>
  <c r="AT117"/>
  <c r="D141" s="1"/>
  <c r="BD117"/>
  <c r="E160" s="1"/>
  <c r="BB118"/>
  <c r="AT136"/>
  <c r="L204" s="1"/>
  <c r="AK19"/>
  <c r="L15" s="1"/>
  <c r="AQ18"/>
  <c r="D34" s="1"/>
  <c r="AH37"/>
  <c r="BF18"/>
  <c r="BB17" i="64"/>
  <c r="AQ36"/>
  <c r="D87" s="1"/>
  <c r="AK35"/>
  <c r="D71" s="1"/>
  <c r="AQ116" i="21"/>
  <c r="L133" s="1"/>
  <c r="AQ135"/>
  <c r="L198" s="1"/>
  <c r="AT16"/>
  <c r="D43" s="1"/>
  <c r="AK17"/>
  <c r="L19" s="1"/>
  <c r="AK132"/>
  <c r="D178" s="1"/>
  <c r="AN114"/>
  <c r="L126" s="1"/>
  <c r="AH114"/>
  <c r="L106" s="1"/>
  <c r="AW114"/>
  <c r="L152" s="1"/>
  <c r="AH132"/>
  <c r="AK133"/>
  <c r="AH15"/>
  <c r="L7" s="1"/>
  <c r="AQ14"/>
  <c r="AT14"/>
  <c r="BF14"/>
  <c r="AZ15"/>
  <c r="BF15"/>
  <c r="AN33"/>
  <c r="D79" s="1"/>
  <c r="AQ33"/>
  <c r="L87" s="1"/>
  <c r="AN34"/>
  <c r="L78" s="1"/>
  <c r="AQ34"/>
  <c r="D89" s="1"/>
  <c r="AK12"/>
  <c r="AT12"/>
  <c r="BD12"/>
  <c r="H52" s="1"/>
  <c r="AQ32"/>
  <c r="L89" s="1"/>
  <c r="AN31"/>
  <c r="D83" s="1"/>
  <c r="D4" i="81"/>
  <c r="D6"/>
  <c r="D8"/>
  <c r="D10"/>
  <c r="D12"/>
  <c r="C4"/>
  <c r="AQ13" i="21"/>
  <c r="L35" s="1"/>
  <c r="AQ129"/>
  <c r="D198" s="1"/>
  <c r="AN129"/>
  <c r="L189" s="1"/>
  <c r="AK11"/>
  <c r="L18" s="1"/>
  <c r="BF108"/>
  <c r="AH107"/>
  <c r="D107" s="1"/>
  <c r="AH126"/>
  <c r="L169" s="1"/>
  <c r="AH8"/>
  <c r="D8" s="1"/>
  <c r="AN8"/>
  <c r="D29" s="1"/>
  <c r="AT8"/>
  <c r="D47" s="1"/>
  <c r="BB8"/>
  <c r="BF8"/>
  <c r="BD9"/>
  <c r="AH130"/>
  <c r="D172" s="1"/>
  <c r="AH13"/>
  <c r="L9" s="1"/>
  <c r="AN13"/>
  <c r="D25" s="1"/>
  <c r="AT13"/>
  <c r="L45" s="1"/>
  <c r="BB13"/>
  <c r="BF13"/>
  <c r="AT31"/>
  <c r="D96" s="1"/>
  <c r="AH32"/>
  <c r="L60" s="1"/>
  <c r="AK32"/>
  <c r="L70" s="1"/>
  <c r="AH111"/>
  <c r="D109" s="1"/>
  <c r="AN112"/>
  <c r="AK238"/>
  <c r="D286" s="1"/>
  <c r="AQ238"/>
  <c r="D314" s="1"/>
  <c r="AK219"/>
  <c r="D224" s="1"/>
  <c r="AQ219"/>
  <c r="BD219"/>
  <c r="E269" s="1"/>
  <c r="BH219"/>
  <c r="L269" s="1"/>
  <c r="AK220"/>
  <c r="L223" s="1"/>
  <c r="BD220"/>
  <c r="BH220"/>
  <c r="AN12"/>
  <c r="L27" s="1"/>
  <c r="BB12"/>
  <c r="E52" s="1"/>
  <c r="BF12"/>
  <c r="AH31"/>
  <c r="AK111"/>
  <c r="D118" s="1"/>
  <c r="BD111"/>
  <c r="E164" s="1"/>
  <c r="BH111"/>
  <c r="L164" s="1"/>
  <c r="AK112"/>
  <c r="L119" s="1"/>
  <c r="BD112"/>
  <c r="BH112"/>
  <c r="AH238"/>
  <c r="L276" s="1"/>
  <c r="AH239"/>
  <c r="D280" s="1"/>
  <c r="AH219"/>
  <c r="D217" s="1"/>
  <c r="BB219"/>
  <c r="D269" s="1"/>
  <c r="BF219"/>
  <c r="H269" s="1"/>
  <c r="AH220"/>
  <c r="AK16"/>
  <c r="D15" s="1"/>
  <c r="AQ16"/>
  <c r="AK35"/>
  <c r="L72" s="1"/>
  <c r="AN135"/>
  <c r="D190" s="1"/>
  <c r="AT38"/>
  <c r="D97" s="1"/>
  <c r="AK117"/>
  <c r="D117" s="1"/>
  <c r="BH117"/>
  <c r="L160" s="1"/>
  <c r="BF118"/>
  <c r="BH118"/>
  <c r="AN136"/>
  <c r="D186" s="1"/>
  <c r="BF225"/>
  <c r="H267" s="1"/>
  <c r="BH226"/>
  <c r="AK244"/>
  <c r="D287" s="1"/>
  <c r="AN245"/>
  <c r="D303" s="1"/>
  <c r="AK18"/>
  <c r="D16" s="1"/>
  <c r="AZ18"/>
  <c r="D51" s="1"/>
  <c r="AH19"/>
  <c r="L6" s="1"/>
  <c r="AT19"/>
  <c r="L46" s="1"/>
  <c r="BF19"/>
  <c r="AN37"/>
  <c r="D78" s="1"/>
  <c r="AN38"/>
  <c r="L80" s="1"/>
  <c r="BF117"/>
  <c r="H160" s="1"/>
  <c r="AK137"/>
  <c r="AQ225"/>
  <c r="D242" s="1"/>
  <c r="AW225"/>
  <c r="D259" s="1"/>
  <c r="BH225"/>
  <c r="L267" s="1"/>
  <c r="AK226"/>
  <c r="L222" s="1"/>
  <c r="BF226"/>
  <c r="C8" i="81"/>
  <c r="C10"/>
  <c r="C12"/>
  <c r="B4"/>
  <c r="B6"/>
  <c r="B8"/>
  <c r="B10"/>
  <c r="B12"/>
  <c r="D16"/>
  <c r="D18"/>
  <c r="D20"/>
  <c r="D22"/>
  <c r="D24"/>
  <c r="D26"/>
  <c r="C16"/>
  <c r="C18"/>
  <c r="C20"/>
  <c r="C22"/>
  <c r="C24"/>
  <c r="C26"/>
  <c r="B16"/>
  <c r="B18"/>
  <c r="B20"/>
  <c r="B22"/>
  <c r="B24"/>
  <c r="B26"/>
  <c r="D30"/>
  <c r="B30"/>
  <c r="D32"/>
  <c r="D34"/>
  <c r="D36"/>
  <c r="D38"/>
  <c r="D40"/>
  <c r="C32"/>
  <c r="C34"/>
  <c r="C36"/>
  <c r="C38"/>
  <c r="C40"/>
  <c r="C42"/>
  <c r="B32"/>
  <c r="B34"/>
  <c r="B36"/>
  <c r="B38"/>
  <c r="B40"/>
  <c r="B42"/>
  <c r="AN16" i="64"/>
  <c r="L26" s="1"/>
  <c r="AZ16"/>
  <c r="D52" s="1"/>
  <c r="AH17"/>
  <c r="L8" s="1"/>
  <c r="AQ17"/>
  <c r="D37" s="1"/>
  <c r="AZ17"/>
  <c r="BD17"/>
  <c r="AN35"/>
  <c r="D82" s="1"/>
  <c r="AH36"/>
  <c r="D66" s="1"/>
  <c r="AN36"/>
  <c r="L80" s="1"/>
  <c r="AT36"/>
  <c r="D96" s="1"/>
  <c r="BB16"/>
  <c r="E52" s="1"/>
  <c r="BF11"/>
  <c r="AT109"/>
  <c r="D144" s="1"/>
  <c r="AK128"/>
  <c r="D179" s="1"/>
  <c r="AQ128"/>
  <c r="D199" s="1"/>
  <c r="AQ109"/>
  <c r="D134" s="1"/>
  <c r="BD11"/>
  <c r="AH29"/>
  <c r="D60" s="1"/>
  <c r="AN29" i="21"/>
  <c r="D80" s="1"/>
  <c r="AT110"/>
  <c r="L142" s="1"/>
  <c r="AK128"/>
  <c r="D177" s="1"/>
  <c r="AN236"/>
  <c r="D306" s="1"/>
  <c r="AK33"/>
  <c r="D70" s="1"/>
  <c r="AK34"/>
  <c r="L69" s="1"/>
  <c r="BF113"/>
  <c r="H162" s="1"/>
  <c r="AK114"/>
  <c r="L114" s="1"/>
  <c r="BB114"/>
  <c r="BD114"/>
  <c r="BF114"/>
  <c r="BH114"/>
  <c r="AN132"/>
  <c r="D188" s="1"/>
  <c r="AT132"/>
  <c r="D205" s="1"/>
  <c r="AN15"/>
  <c r="L24" s="1"/>
  <c r="AK22" i="64"/>
  <c r="D20" s="1"/>
  <c r="AZ22"/>
  <c r="BD22"/>
  <c r="AH23"/>
  <c r="AN23"/>
  <c r="BB23"/>
  <c r="BF23"/>
  <c r="AH42"/>
  <c r="L66" s="1"/>
  <c r="AQ140"/>
  <c r="L196" s="1"/>
  <c r="AH141"/>
  <c r="L172" s="1"/>
  <c r="AN141"/>
  <c r="L190" s="1"/>
  <c r="AK121"/>
  <c r="D115" s="1"/>
  <c r="AQ121"/>
  <c r="D132" s="1"/>
  <c r="BD121"/>
  <c r="E160" s="1"/>
  <c r="BH121"/>
  <c r="L160" s="1"/>
  <c r="AK122"/>
  <c r="L114" s="1"/>
  <c r="AQ122"/>
  <c r="L132" s="1"/>
  <c r="BD122"/>
  <c r="BH122"/>
  <c r="AH248"/>
  <c r="D281" s="1"/>
  <c r="AH249"/>
  <c r="AH229"/>
  <c r="D217" s="1"/>
  <c r="AN229"/>
  <c r="D231" s="1"/>
  <c r="AT229"/>
  <c r="D249" s="1"/>
  <c r="AH230"/>
  <c r="AH22"/>
  <c r="D10" s="1"/>
  <c r="AN22"/>
  <c r="D29" s="1"/>
  <c r="BB22"/>
  <c r="BF22"/>
  <c r="AK23"/>
  <c r="L20" s="1"/>
  <c r="BD23"/>
  <c r="AH140"/>
  <c r="D172" s="1"/>
  <c r="AN140"/>
  <c r="D190" s="1"/>
  <c r="AQ141"/>
  <c r="D198" s="1"/>
  <c r="AH121"/>
  <c r="D105" s="1"/>
  <c r="BB121"/>
  <c r="D160" s="1"/>
  <c r="BF121"/>
  <c r="H160" s="1"/>
  <c r="AH122"/>
  <c r="L106" s="1"/>
  <c r="AN122"/>
  <c r="L123" s="1"/>
  <c r="AK22" i="21"/>
  <c r="D18" s="1"/>
  <c r="AZ22"/>
  <c r="BD22"/>
  <c r="AH23"/>
  <c r="L10" s="1"/>
  <c r="BB23"/>
  <c r="BF23"/>
  <c r="AQ41"/>
  <c r="L90" s="1"/>
  <c r="AN42"/>
  <c r="D81" s="1"/>
  <c r="AT42"/>
  <c r="D101" s="1"/>
  <c r="AH121"/>
  <c r="D106" s="1"/>
  <c r="AN121"/>
  <c r="D124" s="1"/>
  <c r="AH122"/>
  <c r="L111" s="1"/>
  <c r="AH22"/>
  <c r="D9" s="1"/>
  <c r="AK23"/>
  <c r="L16" s="1"/>
  <c r="AZ23"/>
  <c r="BD23"/>
  <c r="AH41"/>
  <c r="L63" s="1"/>
  <c r="AN12" i="64"/>
  <c r="D28" s="1"/>
  <c r="AT130"/>
  <c r="BD111"/>
  <c r="BH111"/>
  <c r="AK112"/>
  <c r="L117" s="1"/>
  <c r="BH112"/>
  <c r="AN131"/>
  <c r="L187" s="1"/>
  <c r="BB111"/>
  <c r="BF111"/>
  <c r="AH112"/>
  <c r="D111" s="1"/>
  <c r="AN112"/>
  <c r="AN18"/>
  <c r="D26" s="1"/>
  <c r="AZ18"/>
  <c r="D54" s="1"/>
  <c r="BD18"/>
  <c r="H54" s="1"/>
  <c r="AK19"/>
  <c r="L17" s="1"/>
  <c r="AN37"/>
  <c r="D78" s="1"/>
  <c r="AH38"/>
  <c r="L61" s="1"/>
  <c r="AH136"/>
  <c r="D171" s="1"/>
  <c r="AN136"/>
  <c r="L189" s="1"/>
  <c r="AT136"/>
  <c r="L205" s="1"/>
  <c r="AK137"/>
  <c r="L177" s="1"/>
  <c r="AQ137"/>
  <c r="AH117"/>
  <c r="D107" s="1"/>
  <c r="AK117"/>
  <c r="D116" s="1"/>
  <c r="AW117"/>
  <c r="D150" s="1"/>
  <c r="BD117"/>
  <c r="E159" s="1"/>
  <c r="BH117"/>
  <c r="L159" s="1"/>
  <c r="AK118"/>
  <c r="L116" s="1"/>
  <c r="AW118"/>
  <c r="L150" s="1"/>
  <c r="BH118"/>
  <c r="AQ244"/>
  <c r="D312" s="1"/>
  <c r="AT37"/>
  <c r="D98" s="1"/>
  <c r="AN38"/>
  <c r="L79" s="1"/>
  <c r="AK136"/>
  <c r="D177" s="1"/>
  <c r="AH137"/>
  <c r="L171" s="1"/>
  <c r="AT137"/>
  <c r="D207" s="1"/>
  <c r="BB117"/>
  <c r="D159" s="1"/>
  <c r="BF117"/>
  <c r="H159" s="1"/>
  <c r="AH118"/>
  <c r="L107" s="1"/>
  <c r="AN118"/>
  <c r="L125" s="1"/>
  <c r="AN244"/>
  <c r="D303" s="1"/>
  <c r="AN115"/>
  <c r="D127" s="1"/>
  <c r="BD115"/>
  <c r="E162" s="1"/>
  <c r="AK116"/>
  <c r="D120" s="1"/>
  <c r="BD116"/>
  <c r="AN242"/>
  <c r="L303" s="1"/>
  <c r="AT242"/>
  <c r="AQ243"/>
  <c r="AK223"/>
  <c r="AQ223"/>
  <c r="BB223"/>
  <c r="D269" s="1"/>
  <c r="BF223"/>
  <c r="H269" s="1"/>
  <c r="AH224"/>
  <c r="L216" s="1"/>
  <c r="AN224"/>
  <c r="AT224"/>
  <c r="L249" s="1"/>
  <c r="BB224"/>
  <c r="BF224"/>
  <c r="AH243"/>
  <c r="L276" s="1"/>
  <c r="AN243"/>
  <c r="D304" s="1"/>
  <c r="AH223"/>
  <c r="D216" s="1"/>
  <c r="AN223"/>
  <c r="D233" s="1"/>
  <c r="AW223"/>
  <c r="D258" s="1"/>
  <c r="BD223"/>
  <c r="E269" s="1"/>
  <c r="BH223"/>
  <c r="L269" s="1"/>
  <c r="AQ107" i="21"/>
  <c r="D135" s="1"/>
  <c r="BB107"/>
  <c r="D163" s="1"/>
  <c r="BF107"/>
  <c r="H163" s="1"/>
  <c r="AN126"/>
  <c r="D191" s="1"/>
  <c r="AK108"/>
  <c r="L117" s="1"/>
  <c r="AW108"/>
  <c r="L154" s="1"/>
  <c r="BD108"/>
  <c r="BH108"/>
  <c r="AK127"/>
  <c r="L178" s="1"/>
  <c r="AH9"/>
  <c r="L12" s="1"/>
  <c r="AK107"/>
  <c r="D119" s="1"/>
  <c r="AW107"/>
  <c r="D153" s="1"/>
  <c r="BD107"/>
  <c r="E163" s="1"/>
  <c r="AH108"/>
  <c r="L107" s="1"/>
  <c r="BV216" i="64"/>
  <c r="G305"/>
  <c r="O305"/>
  <c r="BN13" i="21"/>
  <c r="O25"/>
  <c r="G25"/>
  <c r="BU215"/>
  <c r="O277"/>
  <c r="G277"/>
  <c r="BT109" i="64"/>
  <c r="G179" s="1"/>
  <c r="O178"/>
  <c r="G178"/>
  <c r="O34" i="21"/>
  <c r="BP13"/>
  <c r="G34"/>
  <c r="G234"/>
  <c r="BM217"/>
  <c r="O234"/>
  <c r="BY13"/>
  <c r="O52"/>
  <c r="BW215"/>
  <c r="G313"/>
  <c r="O313"/>
  <c r="BN13" i="64"/>
  <c r="G25"/>
  <c r="O25"/>
  <c r="O133"/>
  <c r="BN109"/>
  <c r="G133"/>
  <c r="O187"/>
  <c r="BV109"/>
  <c r="G187"/>
  <c r="BK215"/>
  <c r="O214"/>
  <c r="G214"/>
  <c r="G223"/>
  <c r="BL215"/>
  <c r="O223"/>
  <c r="BM215"/>
  <c r="G232"/>
  <c r="O232"/>
  <c r="O295"/>
  <c r="BZ215"/>
  <c r="G295"/>
  <c r="G304"/>
  <c r="BT216" i="21"/>
  <c r="BK15" i="64"/>
  <c r="BT217"/>
  <c r="O7" i="21"/>
  <c r="G7"/>
  <c r="BK13"/>
  <c r="O79"/>
  <c r="BV13"/>
  <c r="G79"/>
  <c r="BR109"/>
  <c r="O151"/>
  <c r="G151"/>
  <c r="O314"/>
  <c r="G314"/>
  <c r="BW216"/>
  <c r="O98" i="64"/>
  <c r="G98"/>
  <c r="BX14"/>
  <c r="O124"/>
  <c r="BM109"/>
  <c r="G124"/>
  <c r="O241"/>
  <c r="BN215"/>
  <c r="G241"/>
  <c r="O322"/>
  <c r="BX215"/>
  <c r="G322"/>
  <c r="O63" i="21"/>
  <c r="O260" i="64"/>
  <c r="G260"/>
  <c r="BR216"/>
  <c r="O106" i="21"/>
  <c r="BK109"/>
  <c r="G106"/>
  <c r="BV215"/>
  <c r="G304"/>
  <c r="O304"/>
  <c r="BT110" i="64"/>
  <c r="O179"/>
  <c r="BU215"/>
  <c r="O277"/>
  <c r="G277"/>
  <c r="AE227" i="21"/>
  <c r="AE246" s="1"/>
  <c r="AE119"/>
  <c r="AE138" s="1"/>
  <c r="AE39"/>
  <c r="AE215"/>
  <c r="AE234" s="1"/>
  <c r="AE107"/>
  <c r="AE126" s="1"/>
  <c r="AE27"/>
  <c r="AE221"/>
  <c r="AE240" s="1"/>
  <c r="AE113"/>
  <c r="AE132" s="1"/>
  <c r="AE33"/>
  <c r="AE223"/>
  <c r="AE242" s="1"/>
  <c r="AE115"/>
  <c r="AE134" s="1"/>
  <c r="AE35"/>
  <c r="AE229"/>
  <c r="AE248" s="1"/>
  <c r="AE121"/>
  <c r="AE140" s="1"/>
  <c r="AE41"/>
  <c r="G135"/>
  <c r="AE217"/>
  <c r="AE236" s="1"/>
  <c r="AE109"/>
  <c r="AE128" s="1"/>
  <c r="AE29"/>
  <c r="AE219"/>
  <c r="AE238" s="1"/>
  <c r="AE111"/>
  <c r="AE130" s="1"/>
  <c r="AE31"/>
  <c r="AE117"/>
  <c r="AE136" s="1"/>
  <c r="AE225"/>
  <c r="AE244" s="1"/>
  <c r="AE37"/>
  <c r="B14" i="77"/>
  <c r="B48" s="1"/>
  <c r="C3" i="64"/>
  <c r="A2" i="63"/>
  <c r="B14" i="76"/>
  <c r="B48" s="1"/>
  <c r="B14" i="78"/>
  <c r="B48" s="1"/>
  <c r="B13" i="74"/>
  <c r="B47" s="1"/>
  <c r="B13" i="80"/>
  <c r="B47" s="1"/>
  <c r="B13" i="75"/>
  <c r="B47" s="1"/>
  <c r="B14" i="80"/>
  <c r="B48" s="1"/>
  <c r="D37" i="21" l="1"/>
  <c r="D36"/>
  <c r="D62"/>
  <c r="D35"/>
  <c r="D61"/>
  <c r="L61"/>
  <c r="D45"/>
  <c r="L177"/>
  <c r="D258"/>
  <c r="L44"/>
  <c r="AB329"/>
  <c r="B34" i="63" s="1"/>
  <c r="C34" s="1"/>
  <c r="V329" i="64"/>
  <c r="G28" i="63" s="1"/>
  <c r="Z329" i="64"/>
  <c r="G32" i="63" s="1"/>
  <c r="D44" i="21"/>
  <c r="D42"/>
  <c r="X104" i="64"/>
  <c r="G8" i="63" s="1"/>
  <c r="AC329" i="21"/>
  <c r="B35" i="63" s="1"/>
  <c r="W329" i="21"/>
  <c r="B29" i="63" s="1"/>
  <c r="BU15" i="64"/>
  <c r="G63"/>
  <c r="O287"/>
  <c r="G287"/>
  <c r="O242" i="21"/>
  <c r="BN216"/>
  <c r="G179"/>
  <c r="O179"/>
  <c r="G215"/>
  <c r="O215"/>
  <c r="O170"/>
  <c r="BU110"/>
  <c r="G170"/>
  <c r="BY110"/>
  <c r="O161"/>
  <c r="O288" i="64"/>
  <c r="G288"/>
  <c r="BQ110"/>
  <c r="G152"/>
  <c r="AC212"/>
  <c r="G24" i="63" s="1"/>
  <c r="X212" i="64"/>
  <c r="G19" i="63" s="1"/>
  <c r="BW218" i="64"/>
  <c r="O316"/>
  <c r="L55" i="21"/>
  <c r="L57"/>
  <c r="H54"/>
  <c r="H56"/>
  <c r="E55"/>
  <c r="E57"/>
  <c r="L51"/>
  <c r="L53"/>
  <c r="BT14"/>
  <c r="G71"/>
  <c r="O71"/>
  <c r="BP110"/>
  <c r="O143"/>
  <c r="G143"/>
  <c r="BX111"/>
  <c r="O207"/>
  <c r="G207"/>
  <c r="BL15"/>
  <c r="G18"/>
  <c r="G144" i="64"/>
  <c r="BO111"/>
  <c r="O54"/>
  <c r="BY15"/>
  <c r="O324" i="21"/>
  <c r="BX217"/>
  <c r="G324"/>
  <c r="BL110"/>
  <c r="O116"/>
  <c r="G136"/>
  <c r="BN112"/>
  <c r="O136"/>
  <c r="BQ14"/>
  <c r="O44"/>
  <c r="G44"/>
  <c r="G63"/>
  <c r="O198"/>
  <c r="BW111"/>
  <c r="E54"/>
  <c r="D54"/>
  <c r="D56"/>
  <c r="L52"/>
  <c r="L54"/>
  <c r="O261"/>
  <c r="BS217"/>
  <c r="G261"/>
  <c r="O251"/>
  <c r="BP216"/>
  <c r="G251"/>
  <c r="G80" i="64"/>
  <c r="O80"/>
  <c r="O180" i="21"/>
  <c r="G180"/>
  <c r="G216"/>
  <c r="O216"/>
  <c r="BK217"/>
  <c r="BL111" i="64"/>
  <c r="O117"/>
  <c r="BM110" i="21"/>
  <c r="G125"/>
  <c r="O125"/>
  <c r="O271"/>
  <c r="BY218"/>
  <c r="O269" i="64"/>
  <c r="BY216"/>
  <c r="BL218" i="21"/>
  <c r="O226"/>
  <c r="G226"/>
  <c r="AC212"/>
  <c r="B24" i="63" s="1"/>
  <c r="BO217" i="64"/>
  <c r="G252"/>
  <c r="O252"/>
  <c r="AB329"/>
  <c r="G34" i="63" s="1"/>
  <c r="AA212" i="64"/>
  <c r="G22" i="63" s="1"/>
  <c r="V212" i="64"/>
  <c r="G17" i="63" s="1"/>
  <c r="AB212" i="21"/>
  <c r="B23" i="63" s="1"/>
  <c r="C23" s="1"/>
  <c r="AB212" i="64"/>
  <c r="G23" i="63" s="1"/>
  <c r="H23" s="1"/>
  <c r="D225" i="64"/>
  <c r="L225"/>
  <c r="X329"/>
  <c r="G30" i="63" s="1"/>
  <c r="AC104" i="64"/>
  <c r="G13" i="63" s="1"/>
  <c r="W104" i="64"/>
  <c r="G7" i="63" s="1"/>
  <c r="AA104" i="64"/>
  <c r="G11" i="63" s="1"/>
  <c r="BK111" i="64"/>
  <c r="G108"/>
  <c r="O198"/>
  <c r="BW111"/>
  <c r="O208"/>
  <c r="BX112"/>
  <c r="G208"/>
  <c r="V104"/>
  <c r="G6" i="63" s="1"/>
  <c r="Y104" i="64"/>
  <c r="G9" i="63" s="1"/>
  <c r="G198" i="64"/>
  <c r="W212"/>
  <c r="G18" i="63" s="1"/>
  <c r="Z104" i="21"/>
  <c r="B10" i="63" s="1"/>
  <c r="X104" i="21"/>
  <c r="B8" i="63" s="1"/>
  <c r="W329" i="64"/>
  <c r="G29" i="63" s="1"/>
  <c r="O171" i="64"/>
  <c r="G171"/>
  <c r="BU111"/>
  <c r="O161"/>
  <c r="BY110"/>
  <c r="Y212"/>
  <c r="G20" i="63" s="1"/>
  <c r="Z104" i="64"/>
  <c r="G10" i="63" s="1"/>
  <c r="G72" i="64"/>
  <c r="BT15"/>
  <c r="O72"/>
  <c r="G81"/>
  <c r="O81"/>
  <c r="BV15"/>
  <c r="G90"/>
  <c r="O90"/>
  <c r="BW15"/>
  <c r="BL16"/>
  <c r="O19"/>
  <c r="G19"/>
  <c r="O9"/>
  <c r="G9"/>
  <c r="O47"/>
  <c r="BP17"/>
  <c r="G47"/>
  <c r="X329" i="21"/>
  <c r="B30" i="63" s="1"/>
  <c r="G297" i="21"/>
  <c r="BZ217"/>
  <c r="O297"/>
  <c r="V329"/>
  <c r="B28" i="63" s="1"/>
  <c r="V212" i="21"/>
  <c r="B17" i="63" s="1"/>
  <c r="Y212" i="21"/>
  <c r="B20" i="63" s="1"/>
  <c r="O181" i="21"/>
  <c r="G181"/>
  <c r="BT112"/>
  <c r="G190"/>
  <c r="O190"/>
  <c r="BV112"/>
  <c r="O199"/>
  <c r="BW112"/>
  <c r="G199"/>
  <c r="W104"/>
  <c r="B7" i="63" s="1"/>
  <c r="AB104" i="21"/>
  <c r="B12" i="63" s="1"/>
  <c r="C12" s="1"/>
  <c r="G99" i="21"/>
  <c r="BX15"/>
  <c r="O99"/>
  <c r="G90"/>
  <c r="BW15"/>
  <c r="O90"/>
  <c r="V104"/>
  <c r="B6" i="63" s="1"/>
  <c r="AC104" i="21"/>
  <c r="B13" i="63" s="1"/>
  <c r="X212" i="21"/>
  <c r="B19" i="63" s="1"/>
  <c r="AA104" i="21"/>
  <c r="B11" i="63" s="1"/>
  <c r="Y329" i="21"/>
  <c r="B31" i="63" s="1"/>
  <c r="Z212" i="64"/>
  <c r="G21" i="63" s="1"/>
  <c r="AC329" i="64"/>
  <c r="G35" i="63" s="1"/>
  <c r="AA212" i="21"/>
  <c r="B22" i="63" s="1"/>
  <c r="AA329" i="21"/>
  <c r="B33" i="63" s="1"/>
  <c r="AB104" i="64"/>
  <c r="G12" i="63" s="1"/>
  <c r="H12" s="1"/>
  <c r="Y329" i="64"/>
  <c r="G31" i="63" s="1"/>
  <c r="AA329" i="64"/>
  <c r="G33" i="63" s="1"/>
  <c r="Z212" i="21"/>
  <c r="B21" i="63" s="1"/>
  <c r="Y104" i="21"/>
  <c r="B9" i="63" s="1"/>
  <c r="G289" i="64"/>
  <c r="O289"/>
  <c r="BT218"/>
  <c r="O288" i="21"/>
  <c r="BT217"/>
  <c r="G288"/>
  <c r="O134" i="64"/>
  <c r="G134"/>
  <c r="BN110"/>
  <c r="BN14"/>
  <c r="G26"/>
  <c r="O26"/>
  <c r="G278" i="21"/>
  <c r="BU216"/>
  <c r="O278"/>
  <c r="BK16" i="64"/>
  <c r="G10"/>
  <c r="O10"/>
  <c r="O296"/>
  <c r="G296"/>
  <c r="BZ216"/>
  <c r="G233"/>
  <c r="O233"/>
  <c r="BM216"/>
  <c r="BL216"/>
  <c r="O224"/>
  <c r="G224"/>
  <c r="BK216"/>
  <c r="G215"/>
  <c r="O215"/>
  <c r="BV110"/>
  <c r="O188"/>
  <c r="G188"/>
  <c r="BY14" i="21"/>
  <c r="O53"/>
  <c r="BM218"/>
  <c r="G235"/>
  <c r="O235"/>
  <c r="BP14"/>
  <c r="O35"/>
  <c r="G35"/>
  <c r="BN14"/>
  <c r="O26"/>
  <c r="G26"/>
  <c r="G306" i="64"/>
  <c r="O306"/>
  <c r="BV217"/>
  <c r="BU216"/>
  <c r="O278"/>
  <c r="G278"/>
  <c r="G305" i="21"/>
  <c r="O305"/>
  <c r="BV216"/>
  <c r="O107"/>
  <c r="BK110"/>
  <c r="G107"/>
  <c r="G261" i="64"/>
  <c r="BR217"/>
  <c r="O261"/>
  <c r="BN216"/>
  <c r="G242"/>
  <c r="O242"/>
  <c r="G315" i="21"/>
  <c r="BW217"/>
  <c r="O315"/>
  <c r="O180" i="64"/>
  <c r="BT111"/>
  <c r="G180"/>
  <c r="BU16" i="21"/>
  <c r="O64"/>
  <c r="G64"/>
  <c r="O323" i="64"/>
  <c r="BX216"/>
  <c r="G323"/>
  <c r="O125"/>
  <c r="BM110"/>
  <c r="G125"/>
  <c r="O99"/>
  <c r="BX15"/>
  <c r="G99"/>
  <c r="G152" i="21"/>
  <c r="O152"/>
  <c r="BR110"/>
  <c r="G80"/>
  <c r="O80"/>
  <c r="BV14"/>
  <c r="BK14"/>
  <c r="G8"/>
  <c r="O8"/>
  <c r="C35" i="63" l="1"/>
  <c r="G243" i="21"/>
  <c r="BN217"/>
  <c r="O243"/>
  <c r="G64" i="64"/>
  <c r="BU16"/>
  <c r="O64"/>
  <c r="BY111" i="21"/>
  <c r="O162"/>
  <c r="O171"/>
  <c r="G171"/>
  <c r="BU111"/>
  <c r="BW219" i="64"/>
  <c r="G317"/>
  <c r="O317"/>
  <c r="G153"/>
  <c r="O153"/>
  <c r="BQ111"/>
  <c r="G227" i="21"/>
  <c r="BL219"/>
  <c r="O227"/>
  <c r="BL112" i="64"/>
  <c r="G118"/>
  <c r="O118"/>
  <c r="BS218" i="21"/>
  <c r="G262"/>
  <c r="O262"/>
  <c r="BL111"/>
  <c r="G117"/>
  <c r="O117"/>
  <c r="G325"/>
  <c r="O325"/>
  <c r="BX218"/>
  <c r="BY16" i="64"/>
  <c r="O55"/>
  <c r="O145"/>
  <c r="BO112"/>
  <c r="G145"/>
  <c r="G208" i="21"/>
  <c r="O208"/>
  <c r="BX112"/>
  <c r="BT15"/>
  <c r="O72"/>
  <c r="G72"/>
  <c r="O270" i="64"/>
  <c r="BY217"/>
  <c r="O272" i="21"/>
  <c r="BY219"/>
  <c r="O126"/>
  <c r="G126"/>
  <c r="BM111"/>
  <c r="BK218"/>
  <c r="O217"/>
  <c r="G217"/>
  <c r="G252"/>
  <c r="BP217"/>
  <c r="O252"/>
  <c r="O45"/>
  <c r="BQ15"/>
  <c r="G45"/>
  <c r="O137"/>
  <c r="BN113"/>
  <c r="G137"/>
  <c r="G19"/>
  <c r="O19"/>
  <c r="BL16"/>
  <c r="G144"/>
  <c r="BP111"/>
  <c r="O144"/>
  <c r="BO218" i="64"/>
  <c r="G253"/>
  <c r="O253"/>
  <c r="G109"/>
  <c r="O109"/>
  <c r="BK112"/>
  <c r="G209"/>
  <c r="BX113"/>
  <c r="O209"/>
  <c r="O199"/>
  <c r="BW112"/>
  <c r="G199"/>
  <c r="G172"/>
  <c r="BU112"/>
  <c r="O172"/>
  <c r="O162"/>
  <c r="BY111"/>
  <c r="H19" i="63"/>
  <c r="BW16" i="64"/>
  <c r="G91"/>
  <c r="O91"/>
  <c r="O48"/>
  <c r="BP18"/>
  <c r="G48"/>
  <c r="BL17"/>
  <c r="G20"/>
  <c r="O20"/>
  <c r="BV16"/>
  <c r="G82"/>
  <c r="O82"/>
  <c r="BT16"/>
  <c r="O73"/>
  <c r="G73"/>
  <c r="C32" i="63"/>
  <c r="BZ218" i="21"/>
  <c r="O298"/>
  <c r="G298"/>
  <c r="G182"/>
  <c r="O182"/>
  <c r="BT113"/>
  <c r="BW113"/>
  <c r="G200"/>
  <c r="O200"/>
  <c r="G191"/>
  <c r="O191"/>
  <c r="BV113"/>
  <c r="G100"/>
  <c r="O100"/>
  <c r="BX16"/>
  <c r="G91"/>
  <c r="O91"/>
  <c r="BW16"/>
  <c r="H9" i="63"/>
  <c r="H24"/>
  <c r="H20"/>
  <c r="C8"/>
  <c r="C9"/>
  <c r="C20"/>
  <c r="C31"/>
  <c r="H31"/>
  <c r="H28"/>
  <c r="H6"/>
  <c r="H10"/>
  <c r="H11"/>
  <c r="H7"/>
  <c r="H8"/>
  <c r="H13"/>
  <c r="H32"/>
  <c r="H34"/>
  <c r="H18"/>
  <c r="H17"/>
  <c r="H21"/>
  <c r="H22"/>
  <c r="C24"/>
  <c r="C19"/>
  <c r="H33"/>
  <c r="H35"/>
  <c r="C28"/>
  <c r="C17"/>
  <c r="C33"/>
  <c r="C30"/>
  <c r="C29"/>
  <c r="C7"/>
  <c r="C6"/>
  <c r="C10"/>
  <c r="C11"/>
  <c r="C13"/>
  <c r="H29"/>
  <c r="H30"/>
  <c r="C18"/>
  <c r="C22"/>
  <c r="C21"/>
  <c r="G307" i="64"/>
  <c r="BV218"/>
  <c r="O307"/>
  <c r="G36" i="21"/>
  <c r="O36"/>
  <c r="BP15"/>
  <c r="O189" i="64"/>
  <c r="G189"/>
  <c r="BV111"/>
  <c r="G225"/>
  <c r="O225"/>
  <c r="BL217"/>
  <c r="BZ217"/>
  <c r="G297"/>
  <c r="O297"/>
  <c r="BK17"/>
  <c r="G11"/>
  <c r="O11"/>
  <c r="G279" i="21"/>
  <c r="O279"/>
  <c r="BU217"/>
  <c r="BN15" i="64"/>
  <c r="G27"/>
  <c r="O27"/>
  <c r="G289" i="21"/>
  <c r="O289"/>
  <c r="BT218"/>
  <c r="O290" i="64"/>
  <c r="BT219"/>
  <c r="G290"/>
  <c r="O27" i="21"/>
  <c r="BN15"/>
  <c r="G27"/>
  <c r="G236"/>
  <c r="O236"/>
  <c r="BM219"/>
  <c r="O54"/>
  <c r="BY15"/>
  <c r="G216" i="64"/>
  <c r="O216"/>
  <c r="BK217"/>
  <c r="O234"/>
  <c r="BM217"/>
  <c r="G234"/>
  <c r="BN111"/>
  <c r="G135"/>
  <c r="O135"/>
  <c r="O81" i="21"/>
  <c r="BV15"/>
  <c r="G81"/>
  <c r="G9"/>
  <c r="O9"/>
  <c r="BK15"/>
  <c r="O153"/>
  <c r="BR111"/>
  <c r="G153"/>
  <c r="G100" i="64"/>
  <c r="O100"/>
  <c r="BX16"/>
  <c r="G324"/>
  <c r="BX217"/>
  <c r="O324"/>
  <c r="O316" i="21"/>
  <c r="G316"/>
  <c r="BW218"/>
  <c r="G243" i="64"/>
  <c r="BN217"/>
  <c r="O243"/>
  <c r="O108" i="21"/>
  <c r="BK111"/>
  <c r="G108"/>
  <c r="O306"/>
  <c r="BV217"/>
  <c r="G306"/>
  <c r="G126" i="64"/>
  <c r="O126"/>
  <c r="BM111"/>
  <c r="G65" i="21"/>
  <c r="BU17"/>
  <c r="O65"/>
  <c r="G181" i="64"/>
  <c r="BT112"/>
  <c r="O181"/>
  <c r="O262"/>
  <c r="G262"/>
  <c r="BR218"/>
  <c r="G279"/>
  <c r="BU217"/>
  <c r="O279"/>
  <c r="BN218" i="21" l="1"/>
  <c r="G244"/>
  <c r="O244"/>
  <c r="O65" i="64"/>
  <c r="G65"/>
  <c r="BU17"/>
  <c r="G172" i="21"/>
  <c r="O172"/>
  <c r="BU112"/>
  <c r="BY112"/>
  <c r="O163"/>
  <c r="G318" i="64"/>
  <c r="O318"/>
  <c r="BW220"/>
  <c r="O154"/>
  <c r="BQ112"/>
  <c r="G154"/>
  <c r="BP112" i="21"/>
  <c r="G145"/>
  <c r="O145"/>
  <c r="BL17"/>
  <c r="G20"/>
  <c r="O20"/>
  <c r="O138"/>
  <c r="BN114"/>
  <c r="G138"/>
  <c r="BP218"/>
  <c r="O253"/>
  <c r="G253"/>
  <c r="BK219"/>
  <c r="G218"/>
  <c r="O218"/>
  <c r="G127"/>
  <c r="BM112"/>
  <c r="O127"/>
  <c r="BX113"/>
  <c r="O209"/>
  <c r="G209"/>
  <c r="BO113" i="64"/>
  <c r="O146"/>
  <c r="G146"/>
  <c r="BX219" i="21"/>
  <c r="G326"/>
  <c r="O326"/>
  <c r="O263"/>
  <c r="BS219"/>
  <c r="G263"/>
  <c r="O46"/>
  <c r="G46"/>
  <c r="BQ16"/>
  <c r="BY220"/>
  <c r="O274" s="1"/>
  <c r="O273"/>
  <c r="BY218" i="64"/>
  <c r="O271"/>
  <c r="O73" i="21"/>
  <c r="BT16"/>
  <c r="G73"/>
  <c r="O56" i="64"/>
  <c r="BY17"/>
  <c r="G118" i="21"/>
  <c r="O118"/>
  <c r="BL112"/>
  <c r="G119" i="64"/>
  <c r="O119"/>
  <c r="BL113"/>
  <c r="O228" i="21"/>
  <c r="G228"/>
  <c r="BL220"/>
  <c r="G254" i="64"/>
  <c r="O254"/>
  <c r="BO219"/>
  <c r="G210"/>
  <c r="O210"/>
  <c r="BX114"/>
  <c r="G110"/>
  <c r="BK113"/>
  <c r="O110"/>
  <c r="BW113"/>
  <c r="G200"/>
  <c r="O200"/>
  <c r="BY112"/>
  <c r="O163"/>
  <c r="BU113"/>
  <c r="G173"/>
  <c r="G74"/>
  <c r="BT17"/>
  <c r="O74"/>
  <c r="G21"/>
  <c r="BL18"/>
  <c r="O21"/>
  <c r="O49"/>
  <c r="G49"/>
  <c r="BW17"/>
  <c r="G92"/>
  <c r="O92"/>
  <c r="O83"/>
  <c r="BV17"/>
  <c r="G83"/>
  <c r="BZ219" i="21"/>
  <c r="O299"/>
  <c r="G299"/>
  <c r="O192"/>
  <c r="G192"/>
  <c r="BV114"/>
  <c r="BT114"/>
  <c r="O183"/>
  <c r="G183"/>
  <c r="BW114"/>
  <c r="G201"/>
  <c r="O201"/>
  <c r="BW17"/>
  <c r="O92"/>
  <c r="G92"/>
  <c r="O101"/>
  <c r="BX17"/>
  <c r="G101"/>
  <c r="I22" i="63"/>
  <c r="D9"/>
  <c r="D11"/>
  <c r="I8"/>
  <c r="I6"/>
  <c r="I13"/>
  <c r="I12"/>
  <c r="I7"/>
  <c r="I9"/>
  <c r="I11"/>
  <c r="I10"/>
  <c r="I20"/>
  <c r="I19"/>
  <c r="I23"/>
  <c r="I21"/>
  <c r="I18"/>
  <c r="I24"/>
  <c r="I17"/>
  <c r="I34"/>
  <c r="I31"/>
  <c r="I33"/>
  <c r="I32"/>
  <c r="I29"/>
  <c r="D33"/>
  <c r="D20"/>
  <c r="D32"/>
  <c r="D30"/>
  <c r="D34"/>
  <c r="D35"/>
  <c r="D31"/>
  <c r="D29"/>
  <c r="D28"/>
  <c r="D8"/>
  <c r="D13"/>
  <c r="D7"/>
  <c r="D6"/>
  <c r="D12"/>
  <c r="D10"/>
  <c r="I28"/>
  <c r="I35"/>
  <c r="I30"/>
  <c r="D17"/>
  <c r="D24"/>
  <c r="D22"/>
  <c r="D19"/>
  <c r="D18"/>
  <c r="D21"/>
  <c r="D23"/>
  <c r="O55" i="21"/>
  <c r="BY16"/>
  <c r="G237"/>
  <c r="BM220"/>
  <c r="O237"/>
  <c r="BN16"/>
  <c r="O28"/>
  <c r="G28"/>
  <c r="G280"/>
  <c r="BU218"/>
  <c r="O280"/>
  <c r="BK18" i="64"/>
  <c r="G12"/>
  <c r="O12"/>
  <c r="BZ218"/>
  <c r="G298"/>
  <c r="O298"/>
  <c r="BV112"/>
  <c r="G190"/>
  <c r="O190"/>
  <c r="G136"/>
  <c r="BN112"/>
  <c r="O136"/>
  <c r="BM218"/>
  <c r="G235"/>
  <c r="O235"/>
  <c r="BK218"/>
  <c r="O217"/>
  <c r="G217"/>
  <c r="O291"/>
  <c r="BT220"/>
  <c r="G291"/>
  <c r="G290" i="21"/>
  <c r="O290"/>
  <c r="BT219"/>
  <c r="G28" i="64"/>
  <c r="BN16"/>
  <c r="O28"/>
  <c r="BL218"/>
  <c r="G226"/>
  <c r="O226"/>
  <c r="O37" i="21"/>
  <c r="G37"/>
  <c r="BP16"/>
  <c r="O308" i="64"/>
  <c r="G308"/>
  <c r="BV219"/>
  <c r="BK112" i="21"/>
  <c r="G109"/>
  <c r="O109"/>
  <c r="BU18"/>
  <c r="G66"/>
  <c r="O66"/>
  <c r="BM112" i="64"/>
  <c r="G127"/>
  <c r="O127"/>
  <c r="O307" i="21"/>
  <c r="BV218"/>
  <c r="G307"/>
  <c r="O244" i="64"/>
  <c r="G244"/>
  <c r="BN218"/>
  <c r="BW219" i="21"/>
  <c r="G317"/>
  <c r="O317"/>
  <c r="O325" i="64"/>
  <c r="BX218"/>
  <c r="G325"/>
  <c r="O101"/>
  <c r="BX17"/>
  <c r="G101"/>
  <c r="G154" i="21"/>
  <c r="O154"/>
  <c r="BR112"/>
  <c r="O10"/>
  <c r="BK16"/>
  <c r="G10"/>
  <c r="G82"/>
  <c r="O82"/>
  <c r="BV16"/>
  <c r="O280" i="64"/>
  <c r="G280"/>
  <c r="BU218"/>
  <c r="G263"/>
  <c r="BR219"/>
  <c r="O263"/>
  <c r="G182"/>
  <c r="BT113"/>
  <c r="O182"/>
  <c r="G66" l="1"/>
  <c r="BU18"/>
  <c r="O66"/>
  <c r="G245" i="21"/>
  <c r="O245"/>
  <c r="BN219"/>
  <c r="BU113"/>
  <c r="G173"/>
  <c r="O173"/>
  <c r="O164"/>
  <c r="BY113"/>
  <c r="BQ113" i="64"/>
  <c r="G155"/>
  <c r="O155"/>
  <c r="G319"/>
  <c r="O319"/>
  <c r="G120"/>
  <c r="BL114"/>
  <c r="O120"/>
  <c r="BY18"/>
  <c r="O58" s="1"/>
  <c r="O57"/>
  <c r="BY219"/>
  <c r="O272"/>
  <c r="BO114"/>
  <c r="O147"/>
  <c r="G147"/>
  <c r="BK220" i="21"/>
  <c r="G219"/>
  <c r="O219"/>
  <c r="BP113"/>
  <c r="O146"/>
  <c r="G146"/>
  <c r="O229"/>
  <c r="G229"/>
  <c r="O119"/>
  <c r="G119"/>
  <c r="BL113"/>
  <c r="BT17"/>
  <c r="G74"/>
  <c r="O74"/>
  <c r="O47"/>
  <c r="G47"/>
  <c r="BQ17"/>
  <c r="G264"/>
  <c r="O264"/>
  <c r="BS220"/>
  <c r="G327"/>
  <c r="O327"/>
  <c r="BX220"/>
  <c r="G210"/>
  <c r="BX114"/>
  <c r="O210"/>
  <c r="O128"/>
  <c r="G128"/>
  <c r="BM113"/>
  <c r="BP219"/>
  <c r="O254"/>
  <c r="G254"/>
  <c r="O139"/>
  <c r="G139"/>
  <c r="BL18"/>
  <c r="O21"/>
  <c r="G21"/>
  <c r="G255" i="64"/>
  <c r="O255"/>
  <c r="BO220"/>
  <c r="G201"/>
  <c r="BW114"/>
  <c r="O201"/>
  <c r="O111"/>
  <c r="G111"/>
  <c r="BK114"/>
  <c r="G211"/>
  <c r="O211"/>
  <c r="O164"/>
  <c r="BY113"/>
  <c r="BU114"/>
  <c r="O174"/>
  <c r="G174"/>
  <c r="O84"/>
  <c r="BV18"/>
  <c r="G84"/>
  <c r="O93"/>
  <c r="BW18"/>
  <c r="G93"/>
  <c r="O22"/>
  <c r="G22"/>
  <c r="BT18"/>
  <c r="G75"/>
  <c r="O75"/>
  <c r="O300" i="21"/>
  <c r="G300"/>
  <c r="BZ220"/>
  <c r="G184"/>
  <c r="O184"/>
  <c r="G202"/>
  <c r="O202"/>
  <c r="O193"/>
  <c r="G193"/>
  <c r="O102"/>
  <c r="BX18"/>
  <c r="G102"/>
  <c r="G93"/>
  <c r="BW18"/>
  <c r="O93"/>
  <c r="BV220" i="64"/>
  <c r="O309"/>
  <c r="G309"/>
  <c r="G227"/>
  <c r="O227"/>
  <c r="BL219"/>
  <c r="O29"/>
  <c r="G29"/>
  <c r="BN17"/>
  <c r="G291" i="21"/>
  <c r="O291"/>
  <c r="BT220"/>
  <c r="G292" i="64"/>
  <c r="O292"/>
  <c r="G218"/>
  <c r="O218"/>
  <c r="BK219"/>
  <c r="O299"/>
  <c r="BZ219"/>
  <c r="G299"/>
  <c r="O38" i="21"/>
  <c r="G38"/>
  <c r="BP17"/>
  <c r="O236" i="64"/>
  <c r="G236"/>
  <c r="BM219"/>
  <c r="BN113"/>
  <c r="G137"/>
  <c r="O137"/>
  <c r="O191"/>
  <c r="BV113"/>
  <c r="G191"/>
  <c r="O13"/>
  <c r="G13"/>
  <c r="G281" i="21"/>
  <c r="BU219"/>
  <c r="O281"/>
  <c r="BN17"/>
  <c r="G29"/>
  <c r="O29"/>
  <c r="O238"/>
  <c r="G238"/>
  <c r="O56"/>
  <c r="BY17"/>
  <c r="BT114" i="64"/>
  <c r="G183"/>
  <c r="O183"/>
  <c r="G264"/>
  <c r="O264"/>
  <c r="BR220"/>
  <c r="O281"/>
  <c r="G281"/>
  <c r="BU219"/>
  <c r="G326"/>
  <c r="BX219"/>
  <c r="O326"/>
  <c r="BW220" i="21"/>
  <c r="O318"/>
  <c r="G318"/>
  <c r="O67"/>
  <c r="G67"/>
  <c r="O83"/>
  <c r="G83"/>
  <c r="BV17"/>
  <c r="G11"/>
  <c r="BK17"/>
  <c r="O11"/>
  <c r="G155"/>
  <c r="O155"/>
  <c r="BR113"/>
  <c r="G102" i="64"/>
  <c r="BX18"/>
  <c r="O102"/>
  <c r="BN219"/>
  <c r="G245"/>
  <c r="O245"/>
  <c r="G308" i="21"/>
  <c r="BV219"/>
  <c r="O308"/>
  <c r="BM113" i="64"/>
  <c r="O128"/>
  <c r="G110" i="21"/>
  <c r="BK113"/>
  <c r="O110"/>
  <c r="O246" l="1"/>
  <c r="BN220"/>
  <c r="G246"/>
  <c r="G67" i="64"/>
  <c r="O67"/>
  <c r="O165" i="21"/>
  <c r="BY114"/>
  <c r="O166" s="1"/>
  <c r="O174"/>
  <c r="BU114"/>
  <c r="G174"/>
  <c r="G156" i="64"/>
  <c r="BQ114"/>
  <c r="O156"/>
  <c r="O22" i="21"/>
  <c r="G22"/>
  <c r="G129"/>
  <c r="BM114"/>
  <c r="O129"/>
  <c r="O211"/>
  <c r="G211"/>
  <c r="O328"/>
  <c r="G328"/>
  <c r="O48"/>
  <c r="G48"/>
  <c r="BQ18"/>
  <c r="BL114"/>
  <c r="G120"/>
  <c r="O120"/>
  <c r="O220"/>
  <c r="G220"/>
  <c r="BP220"/>
  <c r="G255"/>
  <c r="O255"/>
  <c r="G265"/>
  <c r="O265"/>
  <c r="G75"/>
  <c r="BT18"/>
  <c r="O75"/>
  <c r="BP114"/>
  <c r="O147"/>
  <c r="G147"/>
  <c r="O148" i="64"/>
  <c r="G148"/>
  <c r="O273"/>
  <c r="BY220"/>
  <c r="O274" s="1"/>
  <c r="G121"/>
  <c r="O121"/>
  <c r="O256"/>
  <c r="G256"/>
  <c r="G112"/>
  <c r="O112"/>
  <c r="G202"/>
  <c r="O202"/>
  <c r="O165"/>
  <c r="BY114"/>
  <c r="O166" s="1"/>
  <c r="O175"/>
  <c r="G175"/>
  <c r="G76"/>
  <c r="O76"/>
  <c r="O94"/>
  <c r="G94"/>
  <c r="G85"/>
  <c r="O85"/>
  <c r="O301" i="21"/>
  <c r="G301"/>
  <c r="O94"/>
  <c r="G94"/>
  <c r="O103"/>
  <c r="G103"/>
  <c r="G192" i="64"/>
  <c r="O192"/>
  <c r="BV114"/>
  <c r="BN114"/>
  <c r="O138"/>
  <c r="G138"/>
  <c r="O39" i="21"/>
  <c r="BP18"/>
  <c r="G39"/>
  <c r="BZ220" i="64"/>
  <c r="O300"/>
  <c r="G300"/>
  <c r="O219"/>
  <c r="G219"/>
  <c r="BK220"/>
  <c r="O30"/>
  <c r="BN18"/>
  <c r="G30"/>
  <c r="O310"/>
  <c r="G310"/>
  <c r="O57" i="21"/>
  <c r="BY18"/>
  <c r="O58" s="1"/>
  <c r="O30"/>
  <c r="G30"/>
  <c r="BN18"/>
  <c r="O282"/>
  <c r="BU220"/>
  <c r="G282"/>
  <c r="O237" i="64"/>
  <c r="G237"/>
  <c r="BM220"/>
  <c r="O292" i="21"/>
  <c r="G292"/>
  <c r="BL220" i="64"/>
  <c r="G228"/>
  <c r="O228"/>
  <c r="BM114"/>
  <c r="O129"/>
  <c r="G129"/>
  <c r="G309" i="21"/>
  <c r="BV220"/>
  <c r="O309"/>
  <c r="G246" i="64"/>
  <c r="O246"/>
  <c r="BN220"/>
  <c r="G103"/>
  <c r="O103"/>
  <c r="BR114" i="21"/>
  <c r="G156"/>
  <c r="O156"/>
  <c r="O12"/>
  <c r="BK18"/>
  <c r="G12"/>
  <c r="O84"/>
  <c r="BV18"/>
  <c r="G84"/>
  <c r="O265" i="64"/>
  <c r="G265"/>
  <c r="O111" i="21"/>
  <c r="G111"/>
  <c r="BK114"/>
  <c r="O319"/>
  <c r="G319"/>
  <c r="G327" i="64"/>
  <c r="O327"/>
  <c r="BX220"/>
  <c r="G282"/>
  <c r="BU220"/>
  <c r="O282"/>
  <c r="G184"/>
  <c r="O184"/>
  <c r="G247" i="21" l="1"/>
  <c r="O247"/>
  <c r="O175"/>
  <c r="G175"/>
  <c r="G157" i="64"/>
  <c r="O157"/>
  <c r="O121" i="21"/>
  <c r="G121"/>
  <c r="O148"/>
  <c r="G148"/>
  <c r="O76"/>
  <c r="G76"/>
  <c r="O256"/>
  <c r="G256"/>
  <c r="G49"/>
  <c r="O49"/>
  <c r="O130"/>
  <c r="G130"/>
  <c r="G238" i="64"/>
  <c r="O238"/>
  <c r="G283" i="21"/>
  <c r="O283"/>
  <c r="G31"/>
  <c r="O31"/>
  <c r="O31" i="64"/>
  <c r="G31"/>
  <c r="G220"/>
  <c r="O220"/>
  <c r="O193"/>
  <c r="G193"/>
  <c r="O229"/>
  <c r="G229"/>
  <c r="O301"/>
  <c r="G301"/>
  <c r="O40" i="21"/>
  <c r="G40"/>
  <c r="G139" i="64"/>
  <c r="O139"/>
  <c r="G112" i="21"/>
  <c r="O112"/>
  <c r="O283" i="64"/>
  <c r="G283"/>
  <c r="G328"/>
  <c r="O328"/>
  <c r="G13" i="21"/>
  <c r="O13"/>
  <c r="G157"/>
  <c r="O157"/>
  <c r="G85"/>
  <c r="O85"/>
  <c r="G247" i="64"/>
  <c r="O247"/>
  <c r="O310" i="21"/>
  <c r="G310"/>
  <c r="O130" i="64"/>
  <c r="G130"/>
</calcChain>
</file>

<file path=xl/comments1.xml><?xml version="1.0" encoding="utf-8"?>
<comments xmlns="http://schemas.openxmlformats.org/spreadsheetml/2006/main">
  <authors>
    <author>ian</author>
  </authors>
  <commentList>
    <comment ref="C24" authorId="0">
      <text>
        <r>
          <rPr>
            <b/>
            <sz val="20"/>
            <color indexed="81"/>
            <rFont val="Tahoma"/>
            <family val="2"/>
          </rPr>
          <t>format
1:50.7</t>
        </r>
        <r>
          <rPr>
            <sz val="20"/>
            <color indexed="81"/>
            <rFont val="Tahoma"/>
            <family val="2"/>
          </rPr>
          <t xml:space="preserve">
</t>
        </r>
      </text>
    </comment>
    <comment ref="K24" authorId="0">
      <text>
        <r>
          <rPr>
            <b/>
            <sz val="20"/>
            <color indexed="81"/>
            <rFont val="Tahoma"/>
            <family val="2"/>
          </rPr>
          <t>format
1:50.7</t>
        </r>
        <r>
          <rPr>
            <sz val="20"/>
            <color indexed="81"/>
            <rFont val="Tahoma"/>
            <family val="2"/>
          </rPr>
          <t xml:space="preserve">
</t>
        </r>
      </text>
    </comment>
    <comment ref="C25" authorId="0">
      <text>
        <r>
          <rPr>
            <b/>
            <sz val="20"/>
            <color indexed="81"/>
            <rFont val="Tahoma"/>
            <family val="2"/>
          </rPr>
          <t>format
1:50.7</t>
        </r>
        <r>
          <rPr>
            <sz val="20"/>
            <color indexed="81"/>
            <rFont val="Tahoma"/>
            <family val="2"/>
          </rPr>
          <t xml:space="preserve">
</t>
        </r>
      </text>
    </comment>
    <comment ref="K25" authorId="0">
      <text>
        <r>
          <rPr>
            <b/>
            <sz val="20"/>
            <color indexed="81"/>
            <rFont val="Tahoma"/>
            <family val="2"/>
          </rPr>
          <t>format
1:50.7</t>
        </r>
        <r>
          <rPr>
            <sz val="20"/>
            <color indexed="81"/>
            <rFont val="Tahoma"/>
            <family val="2"/>
          </rPr>
          <t xml:space="preserve">
</t>
        </r>
      </text>
    </comment>
    <comment ref="C26" authorId="0">
      <text>
        <r>
          <rPr>
            <b/>
            <sz val="20"/>
            <color indexed="81"/>
            <rFont val="Tahoma"/>
            <family val="2"/>
          </rPr>
          <t>format
1:50.7</t>
        </r>
        <r>
          <rPr>
            <sz val="20"/>
            <color indexed="81"/>
            <rFont val="Tahoma"/>
            <family val="2"/>
          </rPr>
          <t xml:space="preserve">
</t>
        </r>
      </text>
    </comment>
    <comment ref="K26" authorId="0">
      <text>
        <r>
          <rPr>
            <b/>
            <sz val="20"/>
            <color indexed="81"/>
            <rFont val="Tahoma"/>
            <family val="2"/>
          </rPr>
          <t>format
1:50.7</t>
        </r>
        <r>
          <rPr>
            <sz val="20"/>
            <color indexed="81"/>
            <rFont val="Tahoma"/>
            <family val="2"/>
          </rPr>
          <t xml:space="preserve">
</t>
        </r>
      </text>
    </comment>
    <comment ref="C27" authorId="0">
      <text>
        <r>
          <rPr>
            <b/>
            <sz val="20"/>
            <color indexed="81"/>
            <rFont val="Tahoma"/>
            <family val="2"/>
          </rPr>
          <t>format
1:50.7</t>
        </r>
        <r>
          <rPr>
            <sz val="20"/>
            <color indexed="81"/>
            <rFont val="Tahoma"/>
            <family val="2"/>
          </rPr>
          <t xml:space="preserve">
</t>
        </r>
      </text>
    </comment>
    <comment ref="K27" authorId="0">
      <text>
        <r>
          <rPr>
            <b/>
            <sz val="20"/>
            <color indexed="81"/>
            <rFont val="Tahoma"/>
            <family val="2"/>
          </rPr>
          <t>format
1:50.7</t>
        </r>
        <r>
          <rPr>
            <sz val="20"/>
            <color indexed="81"/>
            <rFont val="Tahoma"/>
            <family val="2"/>
          </rPr>
          <t xml:space="preserve">
</t>
        </r>
      </text>
    </comment>
    <comment ref="C28" authorId="0">
      <text>
        <r>
          <rPr>
            <b/>
            <sz val="20"/>
            <color indexed="81"/>
            <rFont val="Tahoma"/>
            <family val="2"/>
          </rPr>
          <t>format
1:50.7</t>
        </r>
        <r>
          <rPr>
            <sz val="20"/>
            <color indexed="81"/>
            <rFont val="Tahoma"/>
            <family val="2"/>
          </rPr>
          <t xml:space="preserve">
</t>
        </r>
      </text>
    </comment>
    <comment ref="K28" authorId="0">
      <text>
        <r>
          <rPr>
            <b/>
            <sz val="20"/>
            <color indexed="81"/>
            <rFont val="Tahoma"/>
            <family val="2"/>
          </rPr>
          <t>format
1:50.7</t>
        </r>
        <r>
          <rPr>
            <sz val="20"/>
            <color indexed="81"/>
            <rFont val="Tahoma"/>
            <family val="2"/>
          </rPr>
          <t xml:space="preserve">
</t>
        </r>
      </text>
    </comment>
    <comment ref="C29" authorId="0">
      <text>
        <r>
          <rPr>
            <b/>
            <sz val="20"/>
            <color indexed="81"/>
            <rFont val="Tahoma"/>
            <family val="2"/>
          </rPr>
          <t>format
1:50.7</t>
        </r>
        <r>
          <rPr>
            <sz val="20"/>
            <color indexed="81"/>
            <rFont val="Tahoma"/>
            <family val="2"/>
          </rPr>
          <t xml:space="preserve">
</t>
        </r>
      </text>
    </comment>
    <comment ref="K29" authorId="0">
      <text>
        <r>
          <rPr>
            <b/>
            <sz val="20"/>
            <color indexed="81"/>
            <rFont val="Tahoma"/>
            <family val="2"/>
          </rPr>
          <t>format
1:50.7</t>
        </r>
        <r>
          <rPr>
            <sz val="20"/>
            <color indexed="81"/>
            <rFont val="Tahoma"/>
            <family val="2"/>
          </rPr>
          <t xml:space="preserve">
</t>
        </r>
      </text>
    </comment>
    <comment ref="C30" authorId="0">
      <text>
        <r>
          <rPr>
            <b/>
            <sz val="20"/>
            <color indexed="81"/>
            <rFont val="Tahoma"/>
            <family val="2"/>
          </rPr>
          <t>format
1:50.7</t>
        </r>
        <r>
          <rPr>
            <sz val="20"/>
            <color indexed="81"/>
            <rFont val="Tahoma"/>
            <family val="2"/>
          </rPr>
          <t xml:space="preserve">
</t>
        </r>
      </text>
    </comment>
    <comment ref="K30" authorId="0">
      <text>
        <r>
          <rPr>
            <b/>
            <sz val="20"/>
            <color indexed="81"/>
            <rFont val="Tahoma"/>
            <family val="2"/>
          </rPr>
          <t>format
1:50.7</t>
        </r>
        <r>
          <rPr>
            <sz val="20"/>
            <color indexed="81"/>
            <rFont val="Tahoma"/>
            <family val="2"/>
          </rPr>
          <t xml:space="preserve">
</t>
        </r>
      </text>
    </comment>
    <comment ref="C31" authorId="0">
      <text>
        <r>
          <rPr>
            <b/>
            <sz val="20"/>
            <color indexed="81"/>
            <rFont val="Tahoma"/>
            <family val="2"/>
          </rPr>
          <t>format
1:50.7</t>
        </r>
        <r>
          <rPr>
            <sz val="20"/>
            <color indexed="81"/>
            <rFont val="Tahoma"/>
            <family val="2"/>
          </rPr>
          <t xml:space="preserve">
</t>
        </r>
      </text>
    </comment>
    <comment ref="K31" authorId="0">
      <text>
        <r>
          <rPr>
            <b/>
            <sz val="20"/>
            <color indexed="81"/>
            <rFont val="Tahoma"/>
            <family val="2"/>
          </rPr>
          <t>format
1:50.7</t>
        </r>
        <r>
          <rPr>
            <sz val="20"/>
            <color indexed="81"/>
            <rFont val="Tahoma"/>
            <family val="2"/>
          </rPr>
          <t xml:space="preserve">
</t>
        </r>
      </text>
    </comment>
    <comment ref="C33" authorId="0">
      <text>
        <r>
          <rPr>
            <b/>
            <sz val="20"/>
            <color indexed="81"/>
            <rFont val="Tahoma"/>
            <family val="2"/>
          </rPr>
          <t>format
1:50.7</t>
        </r>
        <r>
          <rPr>
            <sz val="20"/>
            <color indexed="81"/>
            <rFont val="Tahoma"/>
            <family val="2"/>
          </rPr>
          <t xml:space="preserve">
</t>
        </r>
      </text>
    </comment>
    <comment ref="K33" authorId="0">
      <text>
        <r>
          <rPr>
            <b/>
            <sz val="20"/>
            <color indexed="81"/>
            <rFont val="Tahoma"/>
            <family val="2"/>
          </rPr>
          <t>format
1:50.7</t>
        </r>
        <r>
          <rPr>
            <sz val="20"/>
            <color indexed="81"/>
            <rFont val="Tahoma"/>
            <family val="2"/>
          </rPr>
          <t xml:space="preserve">
</t>
        </r>
      </text>
    </comment>
    <comment ref="C34" authorId="0">
      <text>
        <r>
          <rPr>
            <b/>
            <sz val="20"/>
            <color indexed="81"/>
            <rFont val="Tahoma"/>
            <family val="2"/>
          </rPr>
          <t>format
1:50.7</t>
        </r>
        <r>
          <rPr>
            <sz val="20"/>
            <color indexed="81"/>
            <rFont val="Tahoma"/>
            <family val="2"/>
          </rPr>
          <t xml:space="preserve">
</t>
        </r>
      </text>
    </comment>
    <comment ref="K34" authorId="0">
      <text>
        <r>
          <rPr>
            <b/>
            <sz val="20"/>
            <color indexed="81"/>
            <rFont val="Tahoma"/>
            <family val="2"/>
          </rPr>
          <t>format
1:50.7</t>
        </r>
        <r>
          <rPr>
            <sz val="20"/>
            <color indexed="81"/>
            <rFont val="Tahoma"/>
            <family val="2"/>
          </rPr>
          <t xml:space="preserve">
</t>
        </r>
      </text>
    </comment>
    <comment ref="C35" authorId="0">
      <text>
        <r>
          <rPr>
            <b/>
            <sz val="20"/>
            <color indexed="81"/>
            <rFont val="Tahoma"/>
            <family val="2"/>
          </rPr>
          <t>format
1:50.7</t>
        </r>
        <r>
          <rPr>
            <sz val="20"/>
            <color indexed="81"/>
            <rFont val="Tahoma"/>
            <family val="2"/>
          </rPr>
          <t xml:space="preserve">
</t>
        </r>
      </text>
    </comment>
    <comment ref="K35" authorId="0">
      <text>
        <r>
          <rPr>
            <b/>
            <sz val="20"/>
            <color indexed="81"/>
            <rFont val="Tahoma"/>
            <family val="2"/>
          </rPr>
          <t>format
1:50.7</t>
        </r>
        <r>
          <rPr>
            <sz val="20"/>
            <color indexed="81"/>
            <rFont val="Tahoma"/>
            <family val="2"/>
          </rPr>
          <t xml:space="preserve">
</t>
        </r>
      </text>
    </comment>
    <comment ref="C36" authorId="0">
      <text>
        <r>
          <rPr>
            <b/>
            <sz val="20"/>
            <color indexed="81"/>
            <rFont val="Tahoma"/>
            <family val="2"/>
          </rPr>
          <t>format
1:50.7</t>
        </r>
        <r>
          <rPr>
            <sz val="20"/>
            <color indexed="81"/>
            <rFont val="Tahoma"/>
            <family val="2"/>
          </rPr>
          <t xml:space="preserve">
</t>
        </r>
      </text>
    </comment>
    <comment ref="K36" authorId="0">
      <text>
        <r>
          <rPr>
            <b/>
            <sz val="20"/>
            <color indexed="81"/>
            <rFont val="Tahoma"/>
            <family val="2"/>
          </rPr>
          <t>format
1:50.7</t>
        </r>
        <r>
          <rPr>
            <sz val="20"/>
            <color indexed="81"/>
            <rFont val="Tahoma"/>
            <family val="2"/>
          </rPr>
          <t xml:space="preserve">
</t>
        </r>
      </text>
    </comment>
    <comment ref="C37" authorId="0">
      <text>
        <r>
          <rPr>
            <b/>
            <sz val="20"/>
            <color indexed="81"/>
            <rFont val="Tahoma"/>
            <family val="2"/>
          </rPr>
          <t>format
1:50.7</t>
        </r>
        <r>
          <rPr>
            <sz val="20"/>
            <color indexed="81"/>
            <rFont val="Tahoma"/>
            <family val="2"/>
          </rPr>
          <t xml:space="preserve">
</t>
        </r>
      </text>
    </comment>
    <comment ref="K37" authorId="0">
      <text>
        <r>
          <rPr>
            <b/>
            <sz val="20"/>
            <color indexed="81"/>
            <rFont val="Tahoma"/>
            <family val="2"/>
          </rPr>
          <t>format
1:50.7</t>
        </r>
        <r>
          <rPr>
            <sz val="20"/>
            <color indexed="81"/>
            <rFont val="Tahoma"/>
            <family val="2"/>
          </rPr>
          <t xml:space="preserve">
</t>
        </r>
      </text>
    </comment>
    <comment ref="C38" authorId="0">
      <text>
        <r>
          <rPr>
            <b/>
            <sz val="20"/>
            <color indexed="81"/>
            <rFont val="Tahoma"/>
            <family val="2"/>
          </rPr>
          <t>format
1:50.7</t>
        </r>
        <r>
          <rPr>
            <sz val="20"/>
            <color indexed="81"/>
            <rFont val="Tahoma"/>
            <family val="2"/>
          </rPr>
          <t xml:space="preserve">
</t>
        </r>
      </text>
    </comment>
    <comment ref="K38" authorId="0">
      <text>
        <r>
          <rPr>
            <b/>
            <sz val="20"/>
            <color indexed="81"/>
            <rFont val="Tahoma"/>
            <family val="2"/>
          </rPr>
          <t>format
1:50.7</t>
        </r>
        <r>
          <rPr>
            <sz val="20"/>
            <color indexed="81"/>
            <rFont val="Tahoma"/>
            <family val="2"/>
          </rPr>
          <t xml:space="preserve">
</t>
        </r>
      </text>
    </comment>
    <comment ref="C39" authorId="0">
      <text>
        <r>
          <rPr>
            <b/>
            <sz val="20"/>
            <color indexed="81"/>
            <rFont val="Tahoma"/>
            <family val="2"/>
          </rPr>
          <t>format
1:50.7</t>
        </r>
        <r>
          <rPr>
            <sz val="20"/>
            <color indexed="81"/>
            <rFont val="Tahoma"/>
            <family val="2"/>
          </rPr>
          <t xml:space="preserve">
</t>
        </r>
      </text>
    </comment>
    <comment ref="K39" authorId="0">
      <text>
        <r>
          <rPr>
            <b/>
            <sz val="20"/>
            <color indexed="81"/>
            <rFont val="Tahoma"/>
            <family val="2"/>
          </rPr>
          <t>format
1:50.7</t>
        </r>
        <r>
          <rPr>
            <sz val="20"/>
            <color indexed="81"/>
            <rFont val="Tahoma"/>
            <family val="2"/>
          </rPr>
          <t xml:space="preserve">
</t>
        </r>
      </text>
    </comment>
    <comment ref="C40" authorId="0">
      <text>
        <r>
          <rPr>
            <b/>
            <sz val="20"/>
            <color indexed="81"/>
            <rFont val="Tahoma"/>
            <family val="2"/>
          </rPr>
          <t>format
1:50.7</t>
        </r>
        <r>
          <rPr>
            <sz val="20"/>
            <color indexed="81"/>
            <rFont val="Tahoma"/>
            <family val="2"/>
          </rPr>
          <t xml:space="preserve">
</t>
        </r>
      </text>
    </comment>
    <comment ref="K40" authorId="0">
      <text>
        <r>
          <rPr>
            <b/>
            <sz val="20"/>
            <color indexed="81"/>
            <rFont val="Tahoma"/>
            <family val="2"/>
          </rPr>
          <t>format
1:50.7</t>
        </r>
        <r>
          <rPr>
            <sz val="20"/>
            <color indexed="81"/>
            <rFont val="Tahoma"/>
            <family val="2"/>
          </rPr>
          <t xml:space="preserve">
</t>
        </r>
      </text>
    </comment>
    <comment ref="C132" authorId="0">
      <text>
        <r>
          <rPr>
            <b/>
            <sz val="20"/>
            <color indexed="81"/>
            <rFont val="Tahoma"/>
            <family val="2"/>
          </rPr>
          <t>format
1:50.7</t>
        </r>
        <r>
          <rPr>
            <sz val="20"/>
            <color indexed="81"/>
            <rFont val="Tahoma"/>
            <family val="2"/>
          </rPr>
          <t xml:space="preserve">
</t>
        </r>
      </text>
    </comment>
    <comment ref="K132" authorId="0">
      <text>
        <r>
          <rPr>
            <b/>
            <sz val="20"/>
            <color indexed="81"/>
            <rFont val="Tahoma"/>
            <family val="2"/>
          </rPr>
          <t>format
1:50.7</t>
        </r>
        <r>
          <rPr>
            <sz val="20"/>
            <color indexed="81"/>
            <rFont val="Tahoma"/>
            <family val="2"/>
          </rPr>
          <t xml:space="preserve">
</t>
        </r>
      </text>
    </comment>
    <comment ref="C133" authorId="0">
      <text>
        <r>
          <rPr>
            <b/>
            <sz val="20"/>
            <color indexed="81"/>
            <rFont val="Tahoma"/>
            <family val="2"/>
          </rPr>
          <t>format
1:50.7</t>
        </r>
        <r>
          <rPr>
            <sz val="20"/>
            <color indexed="81"/>
            <rFont val="Tahoma"/>
            <family val="2"/>
          </rPr>
          <t xml:space="preserve">
</t>
        </r>
      </text>
    </comment>
    <comment ref="K133" authorId="0">
      <text>
        <r>
          <rPr>
            <b/>
            <sz val="20"/>
            <color indexed="81"/>
            <rFont val="Tahoma"/>
            <family val="2"/>
          </rPr>
          <t>format
1:50.7</t>
        </r>
        <r>
          <rPr>
            <sz val="20"/>
            <color indexed="81"/>
            <rFont val="Tahoma"/>
            <family val="2"/>
          </rPr>
          <t xml:space="preserve">
</t>
        </r>
      </text>
    </comment>
    <comment ref="C134" authorId="0">
      <text>
        <r>
          <rPr>
            <b/>
            <sz val="20"/>
            <color indexed="81"/>
            <rFont val="Tahoma"/>
            <family val="2"/>
          </rPr>
          <t>format
1:50.7</t>
        </r>
        <r>
          <rPr>
            <sz val="20"/>
            <color indexed="81"/>
            <rFont val="Tahoma"/>
            <family val="2"/>
          </rPr>
          <t xml:space="preserve">
</t>
        </r>
      </text>
    </comment>
    <comment ref="K134" authorId="0">
      <text>
        <r>
          <rPr>
            <b/>
            <sz val="20"/>
            <color indexed="81"/>
            <rFont val="Tahoma"/>
            <family val="2"/>
          </rPr>
          <t>format
1:50.7</t>
        </r>
        <r>
          <rPr>
            <sz val="20"/>
            <color indexed="81"/>
            <rFont val="Tahoma"/>
            <family val="2"/>
          </rPr>
          <t xml:space="preserve">
</t>
        </r>
      </text>
    </comment>
    <comment ref="C135" authorId="0">
      <text>
        <r>
          <rPr>
            <b/>
            <sz val="20"/>
            <color indexed="81"/>
            <rFont val="Tahoma"/>
            <family val="2"/>
          </rPr>
          <t>format
1:50.7</t>
        </r>
        <r>
          <rPr>
            <sz val="20"/>
            <color indexed="81"/>
            <rFont val="Tahoma"/>
            <family val="2"/>
          </rPr>
          <t xml:space="preserve">
</t>
        </r>
      </text>
    </comment>
    <comment ref="K135" authorId="0">
      <text>
        <r>
          <rPr>
            <b/>
            <sz val="20"/>
            <color indexed="81"/>
            <rFont val="Tahoma"/>
            <family val="2"/>
          </rPr>
          <t>format
1:50.7</t>
        </r>
        <r>
          <rPr>
            <sz val="20"/>
            <color indexed="81"/>
            <rFont val="Tahoma"/>
            <family val="2"/>
          </rPr>
          <t xml:space="preserve">
</t>
        </r>
      </text>
    </comment>
    <comment ref="C136" authorId="0">
      <text>
        <r>
          <rPr>
            <b/>
            <sz val="20"/>
            <color indexed="81"/>
            <rFont val="Tahoma"/>
            <family val="2"/>
          </rPr>
          <t>format
1:50.7</t>
        </r>
        <r>
          <rPr>
            <sz val="20"/>
            <color indexed="81"/>
            <rFont val="Tahoma"/>
            <family val="2"/>
          </rPr>
          <t xml:space="preserve">
</t>
        </r>
      </text>
    </comment>
    <comment ref="K136" authorId="0">
      <text>
        <r>
          <rPr>
            <b/>
            <sz val="20"/>
            <color indexed="81"/>
            <rFont val="Tahoma"/>
            <family val="2"/>
          </rPr>
          <t>format
1:50.7</t>
        </r>
        <r>
          <rPr>
            <sz val="20"/>
            <color indexed="81"/>
            <rFont val="Tahoma"/>
            <family val="2"/>
          </rPr>
          <t xml:space="preserve">
</t>
        </r>
      </text>
    </comment>
    <comment ref="C137" authorId="0">
      <text>
        <r>
          <rPr>
            <b/>
            <sz val="20"/>
            <color indexed="81"/>
            <rFont val="Tahoma"/>
            <family val="2"/>
          </rPr>
          <t>format
1:50.7</t>
        </r>
        <r>
          <rPr>
            <sz val="20"/>
            <color indexed="81"/>
            <rFont val="Tahoma"/>
            <family val="2"/>
          </rPr>
          <t xml:space="preserve">
</t>
        </r>
      </text>
    </comment>
    <comment ref="K137" authorId="0">
      <text>
        <r>
          <rPr>
            <b/>
            <sz val="20"/>
            <color indexed="81"/>
            <rFont val="Tahoma"/>
            <family val="2"/>
          </rPr>
          <t>format
1:50.7</t>
        </r>
        <r>
          <rPr>
            <sz val="20"/>
            <color indexed="81"/>
            <rFont val="Tahoma"/>
            <family val="2"/>
          </rPr>
          <t xml:space="preserve">
</t>
        </r>
      </text>
    </comment>
    <comment ref="C138" authorId="0">
      <text>
        <r>
          <rPr>
            <b/>
            <sz val="20"/>
            <color indexed="81"/>
            <rFont val="Tahoma"/>
            <family val="2"/>
          </rPr>
          <t>format
1:50.7</t>
        </r>
        <r>
          <rPr>
            <sz val="20"/>
            <color indexed="81"/>
            <rFont val="Tahoma"/>
            <family val="2"/>
          </rPr>
          <t xml:space="preserve">
</t>
        </r>
      </text>
    </comment>
    <comment ref="K138" authorId="0">
      <text>
        <r>
          <rPr>
            <b/>
            <sz val="20"/>
            <color indexed="81"/>
            <rFont val="Tahoma"/>
            <family val="2"/>
          </rPr>
          <t>format
1:50.7</t>
        </r>
        <r>
          <rPr>
            <sz val="20"/>
            <color indexed="81"/>
            <rFont val="Tahoma"/>
            <family val="2"/>
          </rPr>
          <t xml:space="preserve">
</t>
        </r>
      </text>
    </comment>
    <comment ref="C139" authorId="0">
      <text>
        <r>
          <rPr>
            <b/>
            <sz val="20"/>
            <color indexed="81"/>
            <rFont val="Tahoma"/>
            <family val="2"/>
          </rPr>
          <t>format
1:50.7</t>
        </r>
        <r>
          <rPr>
            <sz val="20"/>
            <color indexed="81"/>
            <rFont val="Tahoma"/>
            <family val="2"/>
          </rPr>
          <t xml:space="preserve">
</t>
        </r>
      </text>
    </comment>
    <comment ref="K139" authorId="0">
      <text>
        <r>
          <rPr>
            <b/>
            <sz val="20"/>
            <color indexed="81"/>
            <rFont val="Tahoma"/>
            <family val="2"/>
          </rPr>
          <t>format
1:50.7</t>
        </r>
        <r>
          <rPr>
            <sz val="20"/>
            <color indexed="81"/>
            <rFont val="Tahoma"/>
            <family val="2"/>
          </rPr>
          <t xml:space="preserve">
</t>
        </r>
      </text>
    </comment>
    <comment ref="C141" authorId="0">
      <text>
        <r>
          <rPr>
            <b/>
            <sz val="20"/>
            <color indexed="81"/>
            <rFont val="Tahoma"/>
            <family val="2"/>
          </rPr>
          <t>format
1:50.7</t>
        </r>
        <r>
          <rPr>
            <sz val="20"/>
            <color indexed="81"/>
            <rFont val="Tahoma"/>
            <family val="2"/>
          </rPr>
          <t xml:space="preserve">
</t>
        </r>
      </text>
    </comment>
    <comment ref="K141" authorId="0">
      <text>
        <r>
          <rPr>
            <b/>
            <sz val="20"/>
            <color indexed="81"/>
            <rFont val="Tahoma"/>
            <family val="2"/>
          </rPr>
          <t>format
1:50.7</t>
        </r>
        <r>
          <rPr>
            <sz val="20"/>
            <color indexed="81"/>
            <rFont val="Tahoma"/>
            <family val="2"/>
          </rPr>
          <t xml:space="preserve">
</t>
        </r>
      </text>
    </comment>
    <comment ref="C142" authorId="0">
      <text>
        <r>
          <rPr>
            <b/>
            <sz val="20"/>
            <color indexed="81"/>
            <rFont val="Tahoma"/>
            <family val="2"/>
          </rPr>
          <t>format
1:50.7</t>
        </r>
        <r>
          <rPr>
            <sz val="20"/>
            <color indexed="81"/>
            <rFont val="Tahoma"/>
            <family val="2"/>
          </rPr>
          <t xml:space="preserve">
</t>
        </r>
      </text>
    </comment>
    <comment ref="K142" authorId="0">
      <text>
        <r>
          <rPr>
            <b/>
            <sz val="20"/>
            <color indexed="81"/>
            <rFont val="Tahoma"/>
            <family val="2"/>
          </rPr>
          <t>format
1:50.7</t>
        </r>
        <r>
          <rPr>
            <sz val="20"/>
            <color indexed="81"/>
            <rFont val="Tahoma"/>
            <family val="2"/>
          </rPr>
          <t xml:space="preserve">
</t>
        </r>
      </text>
    </comment>
    <comment ref="C143" authorId="0">
      <text>
        <r>
          <rPr>
            <b/>
            <sz val="20"/>
            <color indexed="81"/>
            <rFont val="Tahoma"/>
            <family val="2"/>
          </rPr>
          <t>format
1:50.7</t>
        </r>
        <r>
          <rPr>
            <sz val="20"/>
            <color indexed="81"/>
            <rFont val="Tahoma"/>
            <family val="2"/>
          </rPr>
          <t xml:space="preserve">
</t>
        </r>
      </text>
    </comment>
    <comment ref="K143" authorId="0">
      <text>
        <r>
          <rPr>
            <b/>
            <sz val="20"/>
            <color indexed="81"/>
            <rFont val="Tahoma"/>
            <family val="2"/>
          </rPr>
          <t>format
1:50.7</t>
        </r>
        <r>
          <rPr>
            <sz val="20"/>
            <color indexed="81"/>
            <rFont val="Tahoma"/>
            <family val="2"/>
          </rPr>
          <t xml:space="preserve">
</t>
        </r>
      </text>
    </comment>
    <comment ref="C144" authorId="0">
      <text>
        <r>
          <rPr>
            <b/>
            <sz val="20"/>
            <color indexed="81"/>
            <rFont val="Tahoma"/>
            <family val="2"/>
          </rPr>
          <t>format
1:50.7</t>
        </r>
        <r>
          <rPr>
            <sz val="20"/>
            <color indexed="81"/>
            <rFont val="Tahoma"/>
            <family val="2"/>
          </rPr>
          <t xml:space="preserve">
</t>
        </r>
      </text>
    </comment>
    <comment ref="K144" authorId="0">
      <text>
        <r>
          <rPr>
            <b/>
            <sz val="20"/>
            <color indexed="81"/>
            <rFont val="Tahoma"/>
            <family val="2"/>
          </rPr>
          <t>format
1:50.7</t>
        </r>
        <r>
          <rPr>
            <sz val="20"/>
            <color indexed="81"/>
            <rFont val="Tahoma"/>
            <family val="2"/>
          </rPr>
          <t xml:space="preserve">
</t>
        </r>
      </text>
    </comment>
    <comment ref="C145" authorId="0">
      <text>
        <r>
          <rPr>
            <b/>
            <sz val="20"/>
            <color indexed="81"/>
            <rFont val="Tahoma"/>
            <family val="2"/>
          </rPr>
          <t>format
1:50.7</t>
        </r>
        <r>
          <rPr>
            <sz val="20"/>
            <color indexed="81"/>
            <rFont val="Tahoma"/>
            <family val="2"/>
          </rPr>
          <t xml:space="preserve">
</t>
        </r>
      </text>
    </comment>
    <comment ref="K145" authorId="0">
      <text>
        <r>
          <rPr>
            <b/>
            <sz val="20"/>
            <color indexed="81"/>
            <rFont val="Tahoma"/>
            <family val="2"/>
          </rPr>
          <t>format
1:50.7</t>
        </r>
        <r>
          <rPr>
            <sz val="20"/>
            <color indexed="81"/>
            <rFont val="Tahoma"/>
            <family val="2"/>
          </rPr>
          <t xml:space="preserve">
</t>
        </r>
      </text>
    </comment>
    <comment ref="C146" authorId="0">
      <text>
        <r>
          <rPr>
            <b/>
            <sz val="20"/>
            <color indexed="81"/>
            <rFont val="Tahoma"/>
            <family val="2"/>
          </rPr>
          <t>format
1:50.7</t>
        </r>
        <r>
          <rPr>
            <sz val="20"/>
            <color indexed="81"/>
            <rFont val="Tahoma"/>
            <family val="2"/>
          </rPr>
          <t xml:space="preserve">
</t>
        </r>
      </text>
    </comment>
    <comment ref="K146" authorId="0">
      <text>
        <r>
          <rPr>
            <b/>
            <sz val="20"/>
            <color indexed="81"/>
            <rFont val="Tahoma"/>
            <family val="2"/>
          </rPr>
          <t>format
1:50.7</t>
        </r>
        <r>
          <rPr>
            <sz val="20"/>
            <color indexed="81"/>
            <rFont val="Tahoma"/>
            <family val="2"/>
          </rPr>
          <t xml:space="preserve">
</t>
        </r>
      </text>
    </comment>
    <comment ref="C147" authorId="0">
      <text>
        <r>
          <rPr>
            <b/>
            <sz val="20"/>
            <color indexed="81"/>
            <rFont val="Tahoma"/>
            <family val="2"/>
          </rPr>
          <t>format
1:50.7</t>
        </r>
        <r>
          <rPr>
            <sz val="20"/>
            <color indexed="81"/>
            <rFont val="Tahoma"/>
            <family val="2"/>
          </rPr>
          <t xml:space="preserve">
</t>
        </r>
      </text>
    </comment>
    <comment ref="K147" authorId="0">
      <text>
        <r>
          <rPr>
            <b/>
            <sz val="20"/>
            <color indexed="81"/>
            <rFont val="Tahoma"/>
            <family val="2"/>
          </rPr>
          <t>format
1:50.7</t>
        </r>
        <r>
          <rPr>
            <sz val="20"/>
            <color indexed="81"/>
            <rFont val="Tahoma"/>
            <family val="2"/>
          </rPr>
          <t xml:space="preserve">
</t>
        </r>
      </text>
    </comment>
    <comment ref="C148" authorId="0">
      <text>
        <r>
          <rPr>
            <b/>
            <sz val="20"/>
            <color indexed="81"/>
            <rFont val="Tahoma"/>
            <family val="2"/>
          </rPr>
          <t>format
1:50.7</t>
        </r>
        <r>
          <rPr>
            <sz val="20"/>
            <color indexed="81"/>
            <rFont val="Tahoma"/>
            <family val="2"/>
          </rPr>
          <t xml:space="preserve">
</t>
        </r>
      </text>
    </comment>
    <comment ref="K148" authorId="0">
      <text>
        <r>
          <rPr>
            <b/>
            <sz val="20"/>
            <color indexed="81"/>
            <rFont val="Tahoma"/>
            <family val="2"/>
          </rPr>
          <t>format
1:50.7</t>
        </r>
        <r>
          <rPr>
            <sz val="20"/>
            <color indexed="81"/>
            <rFont val="Tahoma"/>
            <family val="2"/>
          </rPr>
          <t xml:space="preserve">
</t>
        </r>
      </text>
    </comment>
    <comment ref="C240" authorId="0">
      <text>
        <r>
          <rPr>
            <b/>
            <sz val="20"/>
            <color indexed="81"/>
            <rFont val="Tahoma"/>
            <family val="2"/>
          </rPr>
          <t>format
1:50.7</t>
        </r>
        <r>
          <rPr>
            <sz val="20"/>
            <color indexed="81"/>
            <rFont val="Tahoma"/>
            <family val="2"/>
          </rPr>
          <t xml:space="preserve">
</t>
        </r>
      </text>
    </comment>
    <comment ref="K240" authorId="0">
      <text>
        <r>
          <rPr>
            <b/>
            <sz val="20"/>
            <color indexed="81"/>
            <rFont val="Tahoma"/>
            <family val="2"/>
          </rPr>
          <t>format
1:50.7</t>
        </r>
        <r>
          <rPr>
            <sz val="20"/>
            <color indexed="81"/>
            <rFont val="Tahoma"/>
            <family val="2"/>
          </rPr>
          <t xml:space="preserve">
</t>
        </r>
      </text>
    </comment>
    <comment ref="C241" authorId="0">
      <text>
        <r>
          <rPr>
            <b/>
            <sz val="20"/>
            <color indexed="81"/>
            <rFont val="Tahoma"/>
            <family val="2"/>
          </rPr>
          <t>format
1:50.7</t>
        </r>
        <r>
          <rPr>
            <sz val="20"/>
            <color indexed="81"/>
            <rFont val="Tahoma"/>
            <family val="2"/>
          </rPr>
          <t xml:space="preserve">
</t>
        </r>
      </text>
    </comment>
    <comment ref="K241" authorId="0">
      <text>
        <r>
          <rPr>
            <b/>
            <sz val="20"/>
            <color indexed="81"/>
            <rFont val="Tahoma"/>
            <family val="2"/>
          </rPr>
          <t>format
1:50.7</t>
        </r>
        <r>
          <rPr>
            <sz val="20"/>
            <color indexed="81"/>
            <rFont val="Tahoma"/>
            <family val="2"/>
          </rPr>
          <t xml:space="preserve">
</t>
        </r>
      </text>
    </comment>
    <comment ref="C242" authorId="0">
      <text>
        <r>
          <rPr>
            <b/>
            <sz val="20"/>
            <color indexed="81"/>
            <rFont val="Tahoma"/>
            <family val="2"/>
          </rPr>
          <t>format
1:50.7</t>
        </r>
        <r>
          <rPr>
            <sz val="20"/>
            <color indexed="81"/>
            <rFont val="Tahoma"/>
            <family val="2"/>
          </rPr>
          <t xml:space="preserve">
</t>
        </r>
      </text>
    </comment>
    <comment ref="K242" authorId="0">
      <text>
        <r>
          <rPr>
            <b/>
            <sz val="20"/>
            <color indexed="81"/>
            <rFont val="Tahoma"/>
            <family val="2"/>
          </rPr>
          <t>format
1:50.7</t>
        </r>
        <r>
          <rPr>
            <sz val="20"/>
            <color indexed="81"/>
            <rFont val="Tahoma"/>
            <family val="2"/>
          </rPr>
          <t xml:space="preserve">
</t>
        </r>
      </text>
    </comment>
    <comment ref="C243" authorId="0">
      <text>
        <r>
          <rPr>
            <b/>
            <sz val="20"/>
            <color indexed="81"/>
            <rFont val="Tahoma"/>
            <family val="2"/>
          </rPr>
          <t>format
1:50.7</t>
        </r>
        <r>
          <rPr>
            <sz val="20"/>
            <color indexed="81"/>
            <rFont val="Tahoma"/>
            <family val="2"/>
          </rPr>
          <t xml:space="preserve">
</t>
        </r>
      </text>
    </comment>
    <comment ref="K243" authorId="0">
      <text>
        <r>
          <rPr>
            <b/>
            <sz val="20"/>
            <color indexed="81"/>
            <rFont val="Tahoma"/>
            <family val="2"/>
          </rPr>
          <t>format
1:50.7</t>
        </r>
        <r>
          <rPr>
            <sz val="20"/>
            <color indexed="81"/>
            <rFont val="Tahoma"/>
            <family val="2"/>
          </rPr>
          <t xml:space="preserve">
</t>
        </r>
      </text>
    </comment>
    <comment ref="C244" authorId="0">
      <text>
        <r>
          <rPr>
            <b/>
            <sz val="20"/>
            <color indexed="81"/>
            <rFont val="Tahoma"/>
            <family val="2"/>
          </rPr>
          <t>format
1:50.7</t>
        </r>
        <r>
          <rPr>
            <sz val="20"/>
            <color indexed="81"/>
            <rFont val="Tahoma"/>
            <family val="2"/>
          </rPr>
          <t xml:space="preserve">
</t>
        </r>
      </text>
    </comment>
    <comment ref="K244" authorId="0">
      <text>
        <r>
          <rPr>
            <b/>
            <sz val="20"/>
            <color indexed="81"/>
            <rFont val="Tahoma"/>
            <family val="2"/>
          </rPr>
          <t>format
1:50.7</t>
        </r>
        <r>
          <rPr>
            <sz val="20"/>
            <color indexed="81"/>
            <rFont val="Tahoma"/>
            <family val="2"/>
          </rPr>
          <t xml:space="preserve">
</t>
        </r>
      </text>
    </comment>
    <comment ref="C245" authorId="0">
      <text>
        <r>
          <rPr>
            <b/>
            <sz val="20"/>
            <color indexed="81"/>
            <rFont val="Tahoma"/>
            <family val="2"/>
          </rPr>
          <t>format
1:50.7</t>
        </r>
        <r>
          <rPr>
            <sz val="20"/>
            <color indexed="81"/>
            <rFont val="Tahoma"/>
            <family val="2"/>
          </rPr>
          <t xml:space="preserve">
</t>
        </r>
      </text>
    </comment>
    <comment ref="K245" authorId="0">
      <text>
        <r>
          <rPr>
            <b/>
            <sz val="20"/>
            <color indexed="81"/>
            <rFont val="Tahoma"/>
            <family val="2"/>
          </rPr>
          <t>format
1:50.7</t>
        </r>
        <r>
          <rPr>
            <sz val="20"/>
            <color indexed="81"/>
            <rFont val="Tahoma"/>
            <family val="2"/>
          </rPr>
          <t xml:space="preserve">
</t>
        </r>
      </text>
    </comment>
    <comment ref="C246" authorId="0">
      <text>
        <r>
          <rPr>
            <b/>
            <sz val="20"/>
            <color indexed="81"/>
            <rFont val="Tahoma"/>
            <family val="2"/>
          </rPr>
          <t>format
1:50.7</t>
        </r>
        <r>
          <rPr>
            <sz val="20"/>
            <color indexed="81"/>
            <rFont val="Tahoma"/>
            <family val="2"/>
          </rPr>
          <t xml:space="preserve">
</t>
        </r>
      </text>
    </comment>
    <comment ref="K246" authorId="0">
      <text>
        <r>
          <rPr>
            <b/>
            <sz val="20"/>
            <color indexed="81"/>
            <rFont val="Tahoma"/>
            <family val="2"/>
          </rPr>
          <t>format
1:50.7</t>
        </r>
        <r>
          <rPr>
            <sz val="20"/>
            <color indexed="81"/>
            <rFont val="Tahoma"/>
            <family val="2"/>
          </rPr>
          <t xml:space="preserve">
</t>
        </r>
      </text>
    </comment>
    <comment ref="C247" authorId="0">
      <text>
        <r>
          <rPr>
            <b/>
            <sz val="20"/>
            <color indexed="81"/>
            <rFont val="Tahoma"/>
            <family val="2"/>
          </rPr>
          <t>format
1:50.7</t>
        </r>
        <r>
          <rPr>
            <sz val="20"/>
            <color indexed="81"/>
            <rFont val="Tahoma"/>
            <family val="2"/>
          </rPr>
          <t xml:space="preserve">
</t>
        </r>
      </text>
    </comment>
    <comment ref="K247" authorId="0">
      <text>
        <r>
          <rPr>
            <b/>
            <sz val="20"/>
            <color indexed="81"/>
            <rFont val="Tahoma"/>
            <family val="2"/>
          </rPr>
          <t>format
1:50.7</t>
        </r>
        <r>
          <rPr>
            <sz val="20"/>
            <color indexed="81"/>
            <rFont val="Tahoma"/>
            <family val="2"/>
          </rPr>
          <t xml:space="preserve">
</t>
        </r>
      </text>
    </comment>
    <comment ref="C249" authorId="0">
      <text>
        <r>
          <rPr>
            <b/>
            <sz val="20"/>
            <color indexed="81"/>
            <rFont val="Tahoma"/>
            <family val="2"/>
          </rPr>
          <t>format
1:50.7</t>
        </r>
        <r>
          <rPr>
            <sz val="20"/>
            <color indexed="81"/>
            <rFont val="Tahoma"/>
            <family val="2"/>
          </rPr>
          <t xml:space="preserve">
</t>
        </r>
      </text>
    </comment>
    <comment ref="K249" authorId="0">
      <text>
        <r>
          <rPr>
            <b/>
            <sz val="20"/>
            <color indexed="81"/>
            <rFont val="Tahoma"/>
            <family val="2"/>
          </rPr>
          <t>format
1:50.7</t>
        </r>
        <r>
          <rPr>
            <sz val="20"/>
            <color indexed="81"/>
            <rFont val="Tahoma"/>
            <family val="2"/>
          </rPr>
          <t xml:space="preserve">
</t>
        </r>
      </text>
    </comment>
    <comment ref="C250" authorId="0">
      <text>
        <r>
          <rPr>
            <b/>
            <sz val="20"/>
            <color indexed="81"/>
            <rFont val="Tahoma"/>
            <family val="2"/>
          </rPr>
          <t>format
1:50.7</t>
        </r>
        <r>
          <rPr>
            <sz val="20"/>
            <color indexed="81"/>
            <rFont val="Tahoma"/>
            <family val="2"/>
          </rPr>
          <t xml:space="preserve">
</t>
        </r>
      </text>
    </comment>
    <comment ref="K250" authorId="0">
      <text>
        <r>
          <rPr>
            <b/>
            <sz val="20"/>
            <color indexed="81"/>
            <rFont val="Tahoma"/>
            <family val="2"/>
          </rPr>
          <t>format
1:50.7</t>
        </r>
        <r>
          <rPr>
            <sz val="20"/>
            <color indexed="81"/>
            <rFont val="Tahoma"/>
            <family val="2"/>
          </rPr>
          <t xml:space="preserve">
</t>
        </r>
      </text>
    </comment>
    <comment ref="C251" authorId="0">
      <text>
        <r>
          <rPr>
            <b/>
            <sz val="20"/>
            <color indexed="81"/>
            <rFont val="Tahoma"/>
            <family val="2"/>
          </rPr>
          <t>format
1:50.7</t>
        </r>
        <r>
          <rPr>
            <sz val="20"/>
            <color indexed="81"/>
            <rFont val="Tahoma"/>
            <family val="2"/>
          </rPr>
          <t xml:space="preserve">
</t>
        </r>
      </text>
    </comment>
    <comment ref="K251" authorId="0">
      <text>
        <r>
          <rPr>
            <b/>
            <sz val="20"/>
            <color indexed="81"/>
            <rFont val="Tahoma"/>
            <family val="2"/>
          </rPr>
          <t>format
1:50.7</t>
        </r>
        <r>
          <rPr>
            <sz val="20"/>
            <color indexed="81"/>
            <rFont val="Tahoma"/>
            <family val="2"/>
          </rPr>
          <t xml:space="preserve">
</t>
        </r>
      </text>
    </comment>
    <comment ref="C252" authorId="0">
      <text>
        <r>
          <rPr>
            <b/>
            <sz val="20"/>
            <color indexed="81"/>
            <rFont val="Tahoma"/>
            <family val="2"/>
          </rPr>
          <t>format
1:50.7</t>
        </r>
        <r>
          <rPr>
            <sz val="20"/>
            <color indexed="81"/>
            <rFont val="Tahoma"/>
            <family val="2"/>
          </rPr>
          <t xml:space="preserve">
</t>
        </r>
      </text>
    </comment>
    <comment ref="K252" authorId="0">
      <text>
        <r>
          <rPr>
            <b/>
            <sz val="20"/>
            <color indexed="81"/>
            <rFont val="Tahoma"/>
            <family val="2"/>
          </rPr>
          <t>format
1:50.7</t>
        </r>
        <r>
          <rPr>
            <sz val="20"/>
            <color indexed="81"/>
            <rFont val="Tahoma"/>
            <family val="2"/>
          </rPr>
          <t xml:space="preserve">
</t>
        </r>
      </text>
    </comment>
    <comment ref="C253" authorId="0">
      <text>
        <r>
          <rPr>
            <b/>
            <sz val="20"/>
            <color indexed="81"/>
            <rFont val="Tahoma"/>
            <family val="2"/>
          </rPr>
          <t>format
1:50.7</t>
        </r>
        <r>
          <rPr>
            <sz val="20"/>
            <color indexed="81"/>
            <rFont val="Tahoma"/>
            <family val="2"/>
          </rPr>
          <t xml:space="preserve">
</t>
        </r>
      </text>
    </comment>
    <comment ref="K253" authorId="0">
      <text>
        <r>
          <rPr>
            <b/>
            <sz val="20"/>
            <color indexed="81"/>
            <rFont val="Tahoma"/>
            <family val="2"/>
          </rPr>
          <t>format
1:50.7</t>
        </r>
        <r>
          <rPr>
            <sz val="20"/>
            <color indexed="81"/>
            <rFont val="Tahoma"/>
            <family val="2"/>
          </rPr>
          <t xml:space="preserve">
</t>
        </r>
      </text>
    </comment>
    <comment ref="C254" authorId="0">
      <text>
        <r>
          <rPr>
            <b/>
            <sz val="20"/>
            <color indexed="81"/>
            <rFont val="Tahoma"/>
            <family val="2"/>
          </rPr>
          <t>format
1:50.7</t>
        </r>
        <r>
          <rPr>
            <sz val="20"/>
            <color indexed="81"/>
            <rFont val="Tahoma"/>
            <family val="2"/>
          </rPr>
          <t xml:space="preserve">
</t>
        </r>
      </text>
    </comment>
    <comment ref="K254" authorId="0">
      <text>
        <r>
          <rPr>
            <b/>
            <sz val="20"/>
            <color indexed="81"/>
            <rFont val="Tahoma"/>
            <family val="2"/>
          </rPr>
          <t>format
1:50.7</t>
        </r>
        <r>
          <rPr>
            <sz val="20"/>
            <color indexed="81"/>
            <rFont val="Tahoma"/>
            <family val="2"/>
          </rPr>
          <t xml:space="preserve">
</t>
        </r>
      </text>
    </comment>
    <comment ref="C255" authorId="0">
      <text>
        <r>
          <rPr>
            <b/>
            <sz val="20"/>
            <color indexed="81"/>
            <rFont val="Tahoma"/>
            <family val="2"/>
          </rPr>
          <t>format
1:50.7</t>
        </r>
        <r>
          <rPr>
            <sz val="20"/>
            <color indexed="81"/>
            <rFont val="Tahoma"/>
            <family val="2"/>
          </rPr>
          <t xml:space="preserve">
</t>
        </r>
      </text>
    </comment>
    <comment ref="K255" authorId="0">
      <text>
        <r>
          <rPr>
            <b/>
            <sz val="20"/>
            <color indexed="81"/>
            <rFont val="Tahoma"/>
            <family val="2"/>
          </rPr>
          <t>format
1:50.7</t>
        </r>
        <r>
          <rPr>
            <sz val="20"/>
            <color indexed="81"/>
            <rFont val="Tahoma"/>
            <family val="2"/>
          </rPr>
          <t xml:space="preserve">
</t>
        </r>
      </text>
    </comment>
    <comment ref="C256" authorId="0">
      <text>
        <r>
          <rPr>
            <b/>
            <sz val="20"/>
            <color indexed="81"/>
            <rFont val="Tahoma"/>
            <family val="2"/>
          </rPr>
          <t>format
1:50.7</t>
        </r>
        <r>
          <rPr>
            <sz val="20"/>
            <color indexed="81"/>
            <rFont val="Tahoma"/>
            <family val="2"/>
          </rPr>
          <t xml:space="preserve">
</t>
        </r>
      </text>
    </comment>
    <comment ref="K256" authorId="0">
      <text>
        <r>
          <rPr>
            <b/>
            <sz val="20"/>
            <color indexed="81"/>
            <rFont val="Tahoma"/>
            <family val="2"/>
          </rPr>
          <t>format
1:50.7</t>
        </r>
        <r>
          <rPr>
            <sz val="20"/>
            <color indexed="81"/>
            <rFont val="Tahoma"/>
            <family val="2"/>
          </rPr>
          <t xml:space="preserve">
</t>
        </r>
      </text>
    </comment>
  </commentList>
</comments>
</file>

<file path=xl/comments2.xml><?xml version="1.0" encoding="utf-8"?>
<comments xmlns="http://schemas.openxmlformats.org/spreadsheetml/2006/main">
  <authors>
    <author>ian</author>
  </authors>
  <commentList>
    <comment ref="C24" authorId="0">
      <text>
        <r>
          <rPr>
            <b/>
            <sz val="20"/>
            <color indexed="81"/>
            <rFont val="Tahoma"/>
            <family val="2"/>
          </rPr>
          <t>format
1:50.7</t>
        </r>
        <r>
          <rPr>
            <sz val="20"/>
            <color indexed="81"/>
            <rFont val="Tahoma"/>
            <family val="2"/>
          </rPr>
          <t xml:space="preserve">
</t>
        </r>
      </text>
    </comment>
    <comment ref="K24" authorId="0">
      <text>
        <r>
          <rPr>
            <b/>
            <sz val="20"/>
            <color indexed="81"/>
            <rFont val="Tahoma"/>
            <family val="2"/>
          </rPr>
          <t>format
1:50.7</t>
        </r>
        <r>
          <rPr>
            <sz val="20"/>
            <color indexed="81"/>
            <rFont val="Tahoma"/>
            <family val="2"/>
          </rPr>
          <t xml:space="preserve">
</t>
        </r>
      </text>
    </comment>
    <comment ref="C25" authorId="0">
      <text>
        <r>
          <rPr>
            <b/>
            <sz val="20"/>
            <color indexed="81"/>
            <rFont val="Tahoma"/>
            <family val="2"/>
          </rPr>
          <t>format
1:50.7</t>
        </r>
        <r>
          <rPr>
            <sz val="20"/>
            <color indexed="81"/>
            <rFont val="Tahoma"/>
            <family val="2"/>
          </rPr>
          <t xml:space="preserve">
</t>
        </r>
      </text>
    </comment>
    <comment ref="K25" authorId="0">
      <text>
        <r>
          <rPr>
            <b/>
            <sz val="20"/>
            <color indexed="81"/>
            <rFont val="Tahoma"/>
            <family val="2"/>
          </rPr>
          <t>format
1:50.7</t>
        </r>
        <r>
          <rPr>
            <sz val="20"/>
            <color indexed="81"/>
            <rFont val="Tahoma"/>
            <family val="2"/>
          </rPr>
          <t xml:space="preserve">
</t>
        </r>
      </text>
    </comment>
    <comment ref="C26" authorId="0">
      <text>
        <r>
          <rPr>
            <b/>
            <sz val="20"/>
            <color indexed="81"/>
            <rFont val="Tahoma"/>
            <family val="2"/>
          </rPr>
          <t>format
1:50.7</t>
        </r>
        <r>
          <rPr>
            <sz val="20"/>
            <color indexed="81"/>
            <rFont val="Tahoma"/>
            <family val="2"/>
          </rPr>
          <t xml:space="preserve">
</t>
        </r>
      </text>
    </comment>
    <comment ref="K26" authorId="0">
      <text>
        <r>
          <rPr>
            <b/>
            <sz val="20"/>
            <color indexed="81"/>
            <rFont val="Tahoma"/>
            <family val="2"/>
          </rPr>
          <t>format
1:50.7</t>
        </r>
        <r>
          <rPr>
            <sz val="20"/>
            <color indexed="81"/>
            <rFont val="Tahoma"/>
            <family val="2"/>
          </rPr>
          <t xml:space="preserve">
</t>
        </r>
      </text>
    </comment>
    <comment ref="C27" authorId="0">
      <text>
        <r>
          <rPr>
            <b/>
            <sz val="20"/>
            <color indexed="81"/>
            <rFont val="Tahoma"/>
            <family val="2"/>
          </rPr>
          <t>format
1:50.7</t>
        </r>
        <r>
          <rPr>
            <sz val="20"/>
            <color indexed="81"/>
            <rFont val="Tahoma"/>
            <family val="2"/>
          </rPr>
          <t xml:space="preserve">
</t>
        </r>
      </text>
    </comment>
    <comment ref="K27" authorId="0">
      <text>
        <r>
          <rPr>
            <b/>
            <sz val="20"/>
            <color indexed="81"/>
            <rFont val="Tahoma"/>
            <family val="2"/>
          </rPr>
          <t>format
1:50.7</t>
        </r>
        <r>
          <rPr>
            <sz val="20"/>
            <color indexed="81"/>
            <rFont val="Tahoma"/>
            <family val="2"/>
          </rPr>
          <t xml:space="preserve">
</t>
        </r>
      </text>
    </comment>
    <comment ref="C28" authorId="0">
      <text>
        <r>
          <rPr>
            <b/>
            <sz val="20"/>
            <color indexed="81"/>
            <rFont val="Tahoma"/>
            <family val="2"/>
          </rPr>
          <t>format
1:50.7</t>
        </r>
        <r>
          <rPr>
            <sz val="20"/>
            <color indexed="81"/>
            <rFont val="Tahoma"/>
            <family val="2"/>
          </rPr>
          <t xml:space="preserve">
</t>
        </r>
      </text>
    </comment>
    <comment ref="K28" authorId="0">
      <text>
        <r>
          <rPr>
            <b/>
            <sz val="20"/>
            <color indexed="81"/>
            <rFont val="Tahoma"/>
            <family val="2"/>
          </rPr>
          <t>format
1:50.7</t>
        </r>
        <r>
          <rPr>
            <sz val="20"/>
            <color indexed="81"/>
            <rFont val="Tahoma"/>
            <family val="2"/>
          </rPr>
          <t xml:space="preserve">
</t>
        </r>
      </text>
    </comment>
    <comment ref="C29" authorId="0">
      <text>
        <r>
          <rPr>
            <b/>
            <sz val="20"/>
            <color indexed="81"/>
            <rFont val="Tahoma"/>
            <family val="2"/>
          </rPr>
          <t>format
1:50.7</t>
        </r>
        <r>
          <rPr>
            <sz val="20"/>
            <color indexed="81"/>
            <rFont val="Tahoma"/>
            <family val="2"/>
          </rPr>
          <t xml:space="preserve">
</t>
        </r>
      </text>
    </comment>
    <comment ref="K29" authorId="0">
      <text>
        <r>
          <rPr>
            <b/>
            <sz val="20"/>
            <color indexed="81"/>
            <rFont val="Tahoma"/>
            <family val="2"/>
          </rPr>
          <t>format
1:50.7</t>
        </r>
        <r>
          <rPr>
            <sz val="20"/>
            <color indexed="81"/>
            <rFont val="Tahoma"/>
            <family val="2"/>
          </rPr>
          <t xml:space="preserve">
</t>
        </r>
      </text>
    </comment>
    <comment ref="C30" authorId="0">
      <text>
        <r>
          <rPr>
            <b/>
            <sz val="20"/>
            <color indexed="81"/>
            <rFont val="Tahoma"/>
            <family val="2"/>
          </rPr>
          <t>format
1:50.7</t>
        </r>
        <r>
          <rPr>
            <sz val="20"/>
            <color indexed="81"/>
            <rFont val="Tahoma"/>
            <family val="2"/>
          </rPr>
          <t xml:space="preserve">
</t>
        </r>
      </text>
    </comment>
    <comment ref="K30" authorId="0">
      <text>
        <r>
          <rPr>
            <b/>
            <sz val="20"/>
            <color indexed="81"/>
            <rFont val="Tahoma"/>
            <family val="2"/>
          </rPr>
          <t>format
1:50.7</t>
        </r>
        <r>
          <rPr>
            <sz val="20"/>
            <color indexed="81"/>
            <rFont val="Tahoma"/>
            <family val="2"/>
          </rPr>
          <t xml:space="preserve">
</t>
        </r>
      </text>
    </comment>
    <comment ref="C31" authorId="0">
      <text>
        <r>
          <rPr>
            <b/>
            <sz val="20"/>
            <color indexed="81"/>
            <rFont val="Tahoma"/>
            <family val="2"/>
          </rPr>
          <t>format
1:50.7</t>
        </r>
        <r>
          <rPr>
            <sz val="20"/>
            <color indexed="81"/>
            <rFont val="Tahoma"/>
            <family val="2"/>
          </rPr>
          <t xml:space="preserve">
</t>
        </r>
      </text>
    </comment>
    <comment ref="K31" authorId="0">
      <text>
        <r>
          <rPr>
            <b/>
            <sz val="20"/>
            <color indexed="81"/>
            <rFont val="Tahoma"/>
            <family val="2"/>
          </rPr>
          <t>format
1:50.7</t>
        </r>
        <r>
          <rPr>
            <sz val="20"/>
            <color indexed="81"/>
            <rFont val="Tahoma"/>
            <family val="2"/>
          </rPr>
          <t xml:space="preserve">
</t>
        </r>
      </text>
    </comment>
    <comment ref="C33" authorId="0">
      <text>
        <r>
          <rPr>
            <b/>
            <sz val="20"/>
            <color indexed="81"/>
            <rFont val="Tahoma"/>
            <family val="2"/>
          </rPr>
          <t>format
1:50.7</t>
        </r>
        <r>
          <rPr>
            <sz val="20"/>
            <color indexed="81"/>
            <rFont val="Tahoma"/>
            <family val="2"/>
          </rPr>
          <t xml:space="preserve">
</t>
        </r>
      </text>
    </comment>
    <comment ref="K33" authorId="0">
      <text>
        <r>
          <rPr>
            <b/>
            <sz val="20"/>
            <color indexed="81"/>
            <rFont val="Tahoma"/>
            <family val="2"/>
          </rPr>
          <t>format
1:50.7</t>
        </r>
        <r>
          <rPr>
            <sz val="20"/>
            <color indexed="81"/>
            <rFont val="Tahoma"/>
            <family val="2"/>
          </rPr>
          <t xml:space="preserve">
</t>
        </r>
      </text>
    </comment>
    <comment ref="C34" authorId="0">
      <text>
        <r>
          <rPr>
            <b/>
            <sz val="20"/>
            <color indexed="81"/>
            <rFont val="Tahoma"/>
            <family val="2"/>
          </rPr>
          <t>format
1:50.7</t>
        </r>
        <r>
          <rPr>
            <sz val="20"/>
            <color indexed="81"/>
            <rFont val="Tahoma"/>
            <family val="2"/>
          </rPr>
          <t xml:space="preserve">
</t>
        </r>
      </text>
    </comment>
    <comment ref="K34" authorId="0">
      <text>
        <r>
          <rPr>
            <b/>
            <sz val="20"/>
            <color indexed="81"/>
            <rFont val="Tahoma"/>
            <family val="2"/>
          </rPr>
          <t>format
1:50.7</t>
        </r>
        <r>
          <rPr>
            <sz val="20"/>
            <color indexed="81"/>
            <rFont val="Tahoma"/>
            <family val="2"/>
          </rPr>
          <t xml:space="preserve">
</t>
        </r>
      </text>
    </comment>
    <comment ref="C35" authorId="0">
      <text>
        <r>
          <rPr>
            <b/>
            <sz val="20"/>
            <color indexed="81"/>
            <rFont val="Tahoma"/>
            <family val="2"/>
          </rPr>
          <t>format
1:50.7</t>
        </r>
        <r>
          <rPr>
            <sz val="20"/>
            <color indexed="81"/>
            <rFont val="Tahoma"/>
            <family val="2"/>
          </rPr>
          <t xml:space="preserve">
</t>
        </r>
      </text>
    </comment>
    <comment ref="K35" authorId="0">
      <text>
        <r>
          <rPr>
            <b/>
            <sz val="20"/>
            <color indexed="81"/>
            <rFont val="Tahoma"/>
            <family val="2"/>
          </rPr>
          <t>format
1:50.7</t>
        </r>
        <r>
          <rPr>
            <sz val="20"/>
            <color indexed="81"/>
            <rFont val="Tahoma"/>
            <family val="2"/>
          </rPr>
          <t xml:space="preserve">
</t>
        </r>
      </text>
    </comment>
    <comment ref="C36" authorId="0">
      <text>
        <r>
          <rPr>
            <b/>
            <sz val="20"/>
            <color indexed="81"/>
            <rFont val="Tahoma"/>
            <family val="2"/>
          </rPr>
          <t>format
1:50.7</t>
        </r>
        <r>
          <rPr>
            <sz val="20"/>
            <color indexed="81"/>
            <rFont val="Tahoma"/>
            <family val="2"/>
          </rPr>
          <t xml:space="preserve">
</t>
        </r>
      </text>
    </comment>
    <comment ref="K36" authorId="0">
      <text>
        <r>
          <rPr>
            <b/>
            <sz val="20"/>
            <color indexed="81"/>
            <rFont val="Tahoma"/>
            <family val="2"/>
          </rPr>
          <t>format
1:50.7</t>
        </r>
        <r>
          <rPr>
            <sz val="20"/>
            <color indexed="81"/>
            <rFont val="Tahoma"/>
            <family val="2"/>
          </rPr>
          <t xml:space="preserve">
</t>
        </r>
      </text>
    </comment>
    <comment ref="C37" authorId="0">
      <text>
        <r>
          <rPr>
            <b/>
            <sz val="20"/>
            <color indexed="81"/>
            <rFont val="Tahoma"/>
            <family val="2"/>
          </rPr>
          <t>format
1:50.7</t>
        </r>
        <r>
          <rPr>
            <sz val="20"/>
            <color indexed="81"/>
            <rFont val="Tahoma"/>
            <family val="2"/>
          </rPr>
          <t xml:space="preserve">
</t>
        </r>
      </text>
    </comment>
    <comment ref="K37" authorId="0">
      <text>
        <r>
          <rPr>
            <b/>
            <sz val="20"/>
            <color indexed="81"/>
            <rFont val="Tahoma"/>
            <family val="2"/>
          </rPr>
          <t>format
1:50.7</t>
        </r>
        <r>
          <rPr>
            <sz val="20"/>
            <color indexed="81"/>
            <rFont val="Tahoma"/>
            <family val="2"/>
          </rPr>
          <t xml:space="preserve">
</t>
        </r>
      </text>
    </comment>
    <comment ref="C38" authorId="0">
      <text>
        <r>
          <rPr>
            <b/>
            <sz val="20"/>
            <color indexed="81"/>
            <rFont val="Tahoma"/>
            <family val="2"/>
          </rPr>
          <t>format
1:50.7</t>
        </r>
        <r>
          <rPr>
            <sz val="20"/>
            <color indexed="81"/>
            <rFont val="Tahoma"/>
            <family val="2"/>
          </rPr>
          <t xml:space="preserve">
</t>
        </r>
      </text>
    </comment>
    <comment ref="K38" authorId="0">
      <text>
        <r>
          <rPr>
            <b/>
            <sz val="20"/>
            <color indexed="81"/>
            <rFont val="Tahoma"/>
            <family val="2"/>
          </rPr>
          <t>format
1:50.7</t>
        </r>
        <r>
          <rPr>
            <sz val="20"/>
            <color indexed="81"/>
            <rFont val="Tahoma"/>
            <family val="2"/>
          </rPr>
          <t xml:space="preserve">
</t>
        </r>
      </text>
    </comment>
    <comment ref="C39" authorId="0">
      <text>
        <r>
          <rPr>
            <b/>
            <sz val="20"/>
            <color indexed="81"/>
            <rFont val="Tahoma"/>
            <family val="2"/>
          </rPr>
          <t>format
1:50.7</t>
        </r>
        <r>
          <rPr>
            <sz val="20"/>
            <color indexed="81"/>
            <rFont val="Tahoma"/>
            <family val="2"/>
          </rPr>
          <t xml:space="preserve">
</t>
        </r>
      </text>
    </comment>
    <comment ref="K39" authorId="0">
      <text>
        <r>
          <rPr>
            <b/>
            <sz val="20"/>
            <color indexed="81"/>
            <rFont val="Tahoma"/>
            <family val="2"/>
          </rPr>
          <t>format
1:50.7</t>
        </r>
        <r>
          <rPr>
            <sz val="20"/>
            <color indexed="81"/>
            <rFont val="Tahoma"/>
            <family val="2"/>
          </rPr>
          <t xml:space="preserve">
</t>
        </r>
      </text>
    </comment>
    <comment ref="C40" authorId="0">
      <text>
        <r>
          <rPr>
            <b/>
            <sz val="20"/>
            <color indexed="81"/>
            <rFont val="Tahoma"/>
            <family val="2"/>
          </rPr>
          <t>format
1:50.7</t>
        </r>
        <r>
          <rPr>
            <sz val="20"/>
            <color indexed="81"/>
            <rFont val="Tahoma"/>
            <family val="2"/>
          </rPr>
          <t xml:space="preserve">
</t>
        </r>
      </text>
    </comment>
    <comment ref="K40" authorId="0">
      <text>
        <r>
          <rPr>
            <b/>
            <sz val="20"/>
            <color indexed="81"/>
            <rFont val="Tahoma"/>
            <family val="2"/>
          </rPr>
          <t>format
1:50.7</t>
        </r>
        <r>
          <rPr>
            <sz val="20"/>
            <color indexed="81"/>
            <rFont val="Tahoma"/>
            <family val="2"/>
          </rPr>
          <t xml:space="preserve">
</t>
        </r>
      </text>
    </comment>
    <comment ref="C132" authorId="0">
      <text>
        <r>
          <rPr>
            <b/>
            <sz val="20"/>
            <color indexed="81"/>
            <rFont val="Tahoma"/>
            <family val="2"/>
          </rPr>
          <t>format
1:50.7</t>
        </r>
        <r>
          <rPr>
            <sz val="20"/>
            <color indexed="81"/>
            <rFont val="Tahoma"/>
            <family val="2"/>
          </rPr>
          <t xml:space="preserve">
</t>
        </r>
      </text>
    </comment>
    <comment ref="K132" authorId="0">
      <text>
        <r>
          <rPr>
            <b/>
            <sz val="20"/>
            <color indexed="81"/>
            <rFont val="Tahoma"/>
            <family val="2"/>
          </rPr>
          <t>format
1:50.7</t>
        </r>
        <r>
          <rPr>
            <sz val="20"/>
            <color indexed="81"/>
            <rFont val="Tahoma"/>
            <family val="2"/>
          </rPr>
          <t xml:space="preserve">
</t>
        </r>
      </text>
    </comment>
    <comment ref="C133" authorId="0">
      <text>
        <r>
          <rPr>
            <b/>
            <sz val="20"/>
            <color indexed="81"/>
            <rFont val="Tahoma"/>
            <family val="2"/>
          </rPr>
          <t>format
1:50.7</t>
        </r>
        <r>
          <rPr>
            <sz val="20"/>
            <color indexed="81"/>
            <rFont val="Tahoma"/>
            <family val="2"/>
          </rPr>
          <t xml:space="preserve">
</t>
        </r>
      </text>
    </comment>
    <comment ref="K133" authorId="0">
      <text>
        <r>
          <rPr>
            <b/>
            <sz val="20"/>
            <color indexed="81"/>
            <rFont val="Tahoma"/>
            <family val="2"/>
          </rPr>
          <t>format
1:50.7</t>
        </r>
        <r>
          <rPr>
            <sz val="20"/>
            <color indexed="81"/>
            <rFont val="Tahoma"/>
            <family val="2"/>
          </rPr>
          <t xml:space="preserve">
</t>
        </r>
      </text>
    </comment>
    <comment ref="C134" authorId="0">
      <text>
        <r>
          <rPr>
            <b/>
            <sz val="20"/>
            <color indexed="81"/>
            <rFont val="Tahoma"/>
            <family val="2"/>
          </rPr>
          <t>format
1:50.7</t>
        </r>
        <r>
          <rPr>
            <sz val="20"/>
            <color indexed="81"/>
            <rFont val="Tahoma"/>
            <family val="2"/>
          </rPr>
          <t xml:space="preserve">
</t>
        </r>
      </text>
    </comment>
    <comment ref="K134" authorId="0">
      <text>
        <r>
          <rPr>
            <b/>
            <sz val="20"/>
            <color indexed="81"/>
            <rFont val="Tahoma"/>
            <family val="2"/>
          </rPr>
          <t>format
1:50.7</t>
        </r>
        <r>
          <rPr>
            <sz val="20"/>
            <color indexed="81"/>
            <rFont val="Tahoma"/>
            <family val="2"/>
          </rPr>
          <t xml:space="preserve">
</t>
        </r>
      </text>
    </comment>
    <comment ref="C135" authorId="0">
      <text>
        <r>
          <rPr>
            <b/>
            <sz val="20"/>
            <color indexed="81"/>
            <rFont val="Tahoma"/>
            <family val="2"/>
          </rPr>
          <t>format
1:50.7</t>
        </r>
        <r>
          <rPr>
            <sz val="20"/>
            <color indexed="81"/>
            <rFont val="Tahoma"/>
            <family val="2"/>
          </rPr>
          <t xml:space="preserve">
</t>
        </r>
      </text>
    </comment>
    <comment ref="K135" authorId="0">
      <text>
        <r>
          <rPr>
            <b/>
            <sz val="20"/>
            <color indexed="81"/>
            <rFont val="Tahoma"/>
            <family val="2"/>
          </rPr>
          <t>format
1:50.7</t>
        </r>
        <r>
          <rPr>
            <sz val="20"/>
            <color indexed="81"/>
            <rFont val="Tahoma"/>
            <family val="2"/>
          </rPr>
          <t xml:space="preserve">
</t>
        </r>
      </text>
    </comment>
    <comment ref="C136" authorId="0">
      <text>
        <r>
          <rPr>
            <b/>
            <sz val="20"/>
            <color indexed="81"/>
            <rFont val="Tahoma"/>
            <family val="2"/>
          </rPr>
          <t>format
1:50.7</t>
        </r>
        <r>
          <rPr>
            <sz val="20"/>
            <color indexed="81"/>
            <rFont val="Tahoma"/>
            <family val="2"/>
          </rPr>
          <t xml:space="preserve">
</t>
        </r>
      </text>
    </comment>
    <comment ref="K136" authorId="0">
      <text>
        <r>
          <rPr>
            <b/>
            <sz val="20"/>
            <color indexed="81"/>
            <rFont val="Tahoma"/>
            <family val="2"/>
          </rPr>
          <t>format
1:50.7</t>
        </r>
        <r>
          <rPr>
            <sz val="20"/>
            <color indexed="81"/>
            <rFont val="Tahoma"/>
            <family val="2"/>
          </rPr>
          <t xml:space="preserve">
</t>
        </r>
      </text>
    </comment>
    <comment ref="C137" authorId="0">
      <text>
        <r>
          <rPr>
            <b/>
            <sz val="20"/>
            <color indexed="81"/>
            <rFont val="Tahoma"/>
            <family val="2"/>
          </rPr>
          <t>format
1:50.7</t>
        </r>
        <r>
          <rPr>
            <sz val="20"/>
            <color indexed="81"/>
            <rFont val="Tahoma"/>
            <family val="2"/>
          </rPr>
          <t xml:space="preserve">
</t>
        </r>
      </text>
    </comment>
    <comment ref="K137" authorId="0">
      <text>
        <r>
          <rPr>
            <b/>
            <sz val="20"/>
            <color indexed="81"/>
            <rFont val="Tahoma"/>
            <family val="2"/>
          </rPr>
          <t>format
1:50.7</t>
        </r>
        <r>
          <rPr>
            <sz val="20"/>
            <color indexed="81"/>
            <rFont val="Tahoma"/>
            <family val="2"/>
          </rPr>
          <t xml:space="preserve">
</t>
        </r>
      </text>
    </comment>
    <comment ref="C138" authorId="0">
      <text>
        <r>
          <rPr>
            <b/>
            <sz val="20"/>
            <color indexed="81"/>
            <rFont val="Tahoma"/>
            <family val="2"/>
          </rPr>
          <t>format
1:50.7</t>
        </r>
        <r>
          <rPr>
            <sz val="20"/>
            <color indexed="81"/>
            <rFont val="Tahoma"/>
            <family val="2"/>
          </rPr>
          <t xml:space="preserve">
</t>
        </r>
      </text>
    </comment>
    <comment ref="K138" authorId="0">
      <text>
        <r>
          <rPr>
            <b/>
            <sz val="20"/>
            <color indexed="81"/>
            <rFont val="Tahoma"/>
            <family val="2"/>
          </rPr>
          <t>format
1:50.7</t>
        </r>
        <r>
          <rPr>
            <sz val="20"/>
            <color indexed="81"/>
            <rFont val="Tahoma"/>
            <family val="2"/>
          </rPr>
          <t xml:space="preserve">
</t>
        </r>
      </text>
    </comment>
    <comment ref="C139" authorId="0">
      <text>
        <r>
          <rPr>
            <b/>
            <sz val="20"/>
            <color indexed="81"/>
            <rFont val="Tahoma"/>
            <family val="2"/>
          </rPr>
          <t>format
1:50.7</t>
        </r>
        <r>
          <rPr>
            <sz val="20"/>
            <color indexed="81"/>
            <rFont val="Tahoma"/>
            <family val="2"/>
          </rPr>
          <t xml:space="preserve">
</t>
        </r>
      </text>
    </comment>
    <comment ref="K139" authorId="0">
      <text>
        <r>
          <rPr>
            <b/>
            <sz val="20"/>
            <color indexed="81"/>
            <rFont val="Tahoma"/>
            <family val="2"/>
          </rPr>
          <t>format
1:50.7</t>
        </r>
        <r>
          <rPr>
            <sz val="20"/>
            <color indexed="81"/>
            <rFont val="Tahoma"/>
            <family val="2"/>
          </rPr>
          <t xml:space="preserve">
</t>
        </r>
      </text>
    </comment>
    <comment ref="C141" authorId="0">
      <text>
        <r>
          <rPr>
            <b/>
            <sz val="20"/>
            <color indexed="81"/>
            <rFont val="Tahoma"/>
            <family val="2"/>
          </rPr>
          <t>format
1:50.7</t>
        </r>
        <r>
          <rPr>
            <sz val="20"/>
            <color indexed="81"/>
            <rFont val="Tahoma"/>
            <family val="2"/>
          </rPr>
          <t xml:space="preserve">
</t>
        </r>
      </text>
    </comment>
    <comment ref="K141" authorId="0">
      <text>
        <r>
          <rPr>
            <b/>
            <sz val="20"/>
            <color indexed="81"/>
            <rFont val="Tahoma"/>
            <family val="2"/>
          </rPr>
          <t>format
1:50.7</t>
        </r>
        <r>
          <rPr>
            <sz val="20"/>
            <color indexed="81"/>
            <rFont val="Tahoma"/>
            <family val="2"/>
          </rPr>
          <t xml:space="preserve">
</t>
        </r>
      </text>
    </comment>
    <comment ref="C142" authorId="0">
      <text>
        <r>
          <rPr>
            <b/>
            <sz val="20"/>
            <color indexed="81"/>
            <rFont val="Tahoma"/>
            <family val="2"/>
          </rPr>
          <t>format
1:50.7</t>
        </r>
        <r>
          <rPr>
            <sz val="20"/>
            <color indexed="81"/>
            <rFont val="Tahoma"/>
            <family val="2"/>
          </rPr>
          <t xml:space="preserve">
</t>
        </r>
      </text>
    </comment>
    <comment ref="K142" authorId="0">
      <text>
        <r>
          <rPr>
            <b/>
            <sz val="20"/>
            <color indexed="81"/>
            <rFont val="Tahoma"/>
            <family val="2"/>
          </rPr>
          <t>format
1:50.7</t>
        </r>
        <r>
          <rPr>
            <sz val="20"/>
            <color indexed="81"/>
            <rFont val="Tahoma"/>
            <family val="2"/>
          </rPr>
          <t xml:space="preserve">
</t>
        </r>
      </text>
    </comment>
    <comment ref="C143" authorId="0">
      <text>
        <r>
          <rPr>
            <b/>
            <sz val="20"/>
            <color indexed="81"/>
            <rFont val="Tahoma"/>
            <family val="2"/>
          </rPr>
          <t>format
1:50.7</t>
        </r>
        <r>
          <rPr>
            <sz val="20"/>
            <color indexed="81"/>
            <rFont val="Tahoma"/>
            <family val="2"/>
          </rPr>
          <t xml:space="preserve">
</t>
        </r>
      </text>
    </comment>
    <comment ref="K143" authorId="0">
      <text>
        <r>
          <rPr>
            <b/>
            <sz val="20"/>
            <color indexed="81"/>
            <rFont val="Tahoma"/>
            <family val="2"/>
          </rPr>
          <t>format
1:50.7</t>
        </r>
        <r>
          <rPr>
            <sz val="20"/>
            <color indexed="81"/>
            <rFont val="Tahoma"/>
            <family val="2"/>
          </rPr>
          <t xml:space="preserve">
</t>
        </r>
      </text>
    </comment>
    <comment ref="C144" authorId="0">
      <text>
        <r>
          <rPr>
            <b/>
            <sz val="20"/>
            <color indexed="81"/>
            <rFont val="Tahoma"/>
            <family val="2"/>
          </rPr>
          <t>format
1:50.7</t>
        </r>
        <r>
          <rPr>
            <sz val="20"/>
            <color indexed="81"/>
            <rFont val="Tahoma"/>
            <family val="2"/>
          </rPr>
          <t xml:space="preserve">
</t>
        </r>
      </text>
    </comment>
    <comment ref="K144" authorId="0">
      <text>
        <r>
          <rPr>
            <b/>
            <sz val="20"/>
            <color indexed="81"/>
            <rFont val="Tahoma"/>
            <family val="2"/>
          </rPr>
          <t>format
1:50.7</t>
        </r>
        <r>
          <rPr>
            <sz val="20"/>
            <color indexed="81"/>
            <rFont val="Tahoma"/>
            <family val="2"/>
          </rPr>
          <t xml:space="preserve">
</t>
        </r>
      </text>
    </comment>
    <comment ref="C145" authorId="0">
      <text>
        <r>
          <rPr>
            <b/>
            <sz val="20"/>
            <color indexed="81"/>
            <rFont val="Tahoma"/>
            <family val="2"/>
          </rPr>
          <t>format
1:50.7</t>
        </r>
        <r>
          <rPr>
            <sz val="20"/>
            <color indexed="81"/>
            <rFont val="Tahoma"/>
            <family val="2"/>
          </rPr>
          <t xml:space="preserve">
</t>
        </r>
      </text>
    </comment>
    <comment ref="K145" authorId="0">
      <text>
        <r>
          <rPr>
            <b/>
            <sz val="20"/>
            <color indexed="81"/>
            <rFont val="Tahoma"/>
            <family val="2"/>
          </rPr>
          <t>format
1:50.7</t>
        </r>
        <r>
          <rPr>
            <sz val="20"/>
            <color indexed="81"/>
            <rFont val="Tahoma"/>
            <family val="2"/>
          </rPr>
          <t xml:space="preserve">
</t>
        </r>
      </text>
    </comment>
    <comment ref="C146" authorId="0">
      <text>
        <r>
          <rPr>
            <b/>
            <sz val="20"/>
            <color indexed="81"/>
            <rFont val="Tahoma"/>
            <family val="2"/>
          </rPr>
          <t>format
1:50.7</t>
        </r>
        <r>
          <rPr>
            <sz val="20"/>
            <color indexed="81"/>
            <rFont val="Tahoma"/>
            <family val="2"/>
          </rPr>
          <t xml:space="preserve">
</t>
        </r>
      </text>
    </comment>
    <comment ref="K146" authorId="0">
      <text>
        <r>
          <rPr>
            <b/>
            <sz val="20"/>
            <color indexed="81"/>
            <rFont val="Tahoma"/>
            <family val="2"/>
          </rPr>
          <t>format
1:50.7</t>
        </r>
        <r>
          <rPr>
            <sz val="20"/>
            <color indexed="81"/>
            <rFont val="Tahoma"/>
            <family val="2"/>
          </rPr>
          <t xml:space="preserve">
</t>
        </r>
      </text>
    </comment>
    <comment ref="C147" authorId="0">
      <text>
        <r>
          <rPr>
            <b/>
            <sz val="20"/>
            <color indexed="81"/>
            <rFont val="Tahoma"/>
            <family val="2"/>
          </rPr>
          <t>format
1:50.7</t>
        </r>
        <r>
          <rPr>
            <sz val="20"/>
            <color indexed="81"/>
            <rFont val="Tahoma"/>
            <family val="2"/>
          </rPr>
          <t xml:space="preserve">
</t>
        </r>
      </text>
    </comment>
    <comment ref="K147" authorId="0">
      <text>
        <r>
          <rPr>
            <b/>
            <sz val="20"/>
            <color indexed="81"/>
            <rFont val="Tahoma"/>
            <family val="2"/>
          </rPr>
          <t>format
1:50.7</t>
        </r>
        <r>
          <rPr>
            <sz val="20"/>
            <color indexed="81"/>
            <rFont val="Tahoma"/>
            <family val="2"/>
          </rPr>
          <t xml:space="preserve">
</t>
        </r>
      </text>
    </comment>
    <comment ref="C148" authorId="0">
      <text>
        <r>
          <rPr>
            <b/>
            <sz val="20"/>
            <color indexed="81"/>
            <rFont val="Tahoma"/>
            <family val="2"/>
          </rPr>
          <t>format
1:50.7</t>
        </r>
        <r>
          <rPr>
            <sz val="20"/>
            <color indexed="81"/>
            <rFont val="Tahoma"/>
            <family val="2"/>
          </rPr>
          <t xml:space="preserve">
</t>
        </r>
      </text>
    </comment>
    <comment ref="K148" authorId="0">
      <text>
        <r>
          <rPr>
            <b/>
            <sz val="20"/>
            <color indexed="81"/>
            <rFont val="Tahoma"/>
            <family val="2"/>
          </rPr>
          <t>format
1:50.7</t>
        </r>
        <r>
          <rPr>
            <sz val="20"/>
            <color indexed="81"/>
            <rFont val="Tahoma"/>
            <family val="2"/>
          </rPr>
          <t xml:space="preserve">
</t>
        </r>
      </text>
    </comment>
    <comment ref="C240" authorId="0">
      <text>
        <r>
          <rPr>
            <b/>
            <sz val="20"/>
            <color indexed="81"/>
            <rFont val="Tahoma"/>
            <family val="2"/>
          </rPr>
          <t>format
1:50.7</t>
        </r>
        <r>
          <rPr>
            <sz val="20"/>
            <color indexed="81"/>
            <rFont val="Tahoma"/>
            <family val="2"/>
          </rPr>
          <t xml:space="preserve">
</t>
        </r>
      </text>
    </comment>
    <comment ref="K240" authorId="0">
      <text>
        <r>
          <rPr>
            <b/>
            <sz val="20"/>
            <color indexed="81"/>
            <rFont val="Tahoma"/>
            <family val="2"/>
          </rPr>
          <t>format
1:50.7</t>
        </r>
        <r>
          <rPr>
            <sz val="20"/>
            <color indexed="81"/>
            <rFont val="Tahoma"/>
            <family val="2"/>
          </rPr>
          <t xml:space="preserve">
</t>
        </r>
      </text>
    </comment>
    <comment ref="C241" authorId="0">
      <text>
        <r>
          <rPr>
            <b/>
            <sz val="20"/>
            <color indexed="81"/>
            <rFont val="Tahoma"/>
            <family val="2"/>
          </rPr>
          <t>format
1:50.7</t>
        </r>
        <r>
          <rPr>
            <sz val="20"/>
            <color indexed="81"/>
            <rFont val="Tahoma"/>
            <family val="2"/>
          </rPr>
          <t xml:space="preserve">
</t>
        </r>
      </text>
    </comment>
    <comment ref="K241" authorId="0">
      <text>
        <r>
          <rPr>
            <b/>
            <sz val="20"/>
            <color indexed="81"/>
            <rFont val="Tahoma"/>
            <family val="2"/>
          </rPr>
          <t>format
1:50.7</t>
        </r>
        <r>
          <rPr>
            <sz val="20"/>
            <color indexed="81"/>
            <rFont val="Tahoma"/>
            <family val="2"/>
          </rPr>
          <t xml:space="preserve">
</t>
        </r>
      </text>
    </comment>
    <comment ref="C242" authorId="0">
      <text>
        <r>
          <rPr>
            <b/>
            <sz val="20"/>
            <color indexed="81"/>
            <rFont val="Tahoma"/>
            <family val="2"/>
          </rPr>
          <t>format
1:50.7</t>
        </r>
        <r>
          <rPr>
            <sz val="20"/>
            <color indexed="81"/>
            <rFont val="Tahoma"/>
            <family val="2"/>
          </rPr>
          <t xml:space="preserve">
</t>
        </r>
      </text>
    </comment>
    <comment ref="K242" authorId="0">
      <text>
        <r>
          <rPr>
            <b/>
            <sz val="20"/>
            <color indexed="81"/>
            <rFont val="Tahoma"/>
            <family val="2"/>
          </rPr>
          <t>format
1:50.7</t>
        </r>
        <r>
          <rPr>
            <sz val="20"/>
            <color indexed="81"/>
            <rFont val="Tahoma"/>
            <family val="2"/>
          </rPr>
          <t xml:space="preserve">
</t>
        </r>
      </text>
    </comment>
    <comment ref="C243" authorId="0">
      <text>
        <r>
          <rPr>
            <b/>
            <sz val="20"/>
            <color indexed="81"/>
            <rFont val="Tahoma"/>
            <family val="2"/>
          </rPr>
          <t>format
1:50.7</t>
        </r>
        <r>
          <rPr>
            <sz val="20"/>
            <color indexed="81"/>
            <rFont val="Tahoma"/>
            <family val="2"/>
          </rPr>
          <t xml:space="preserve">
</t>
        </r>
      </text>
    </comment>
    <comment ref="K243" authorId="0">
      <text>
        <r>
          <rPr>
            <b/>
            <sz val="20"/>
            <color indexed="81"/>
            <rFont val="Tahoma"/>
            <family val="2"/>
          </rPr>
          <t>format
1:50.7</t>
        </r>
        <r>
          <rPr>
            <sz val="20"/>
            <color indexed="81"/>
            <rFont val="Tahoma"/>
            <family val="2"/>
          </rPr>
          <t xml:space="preserve">
</t>
        </r>
      </text>
    </comment>
    <comment ref="C244" authorId="0">
      <text>
        <r>
          <rPr>
            <b/>
            <sz val="20"/>
            <color indexed="81"/>
            <rFont val="Tahoma"/>
            <family val="2"/>
          </rPr>
          <t>format
1:50.7</t>
        </r>
        <r>
          <rPr>
            <sz val="20"/>
            <color indexed="81"/>
            <rFont val="Tahoma"/>
            <family val="2"/>
          </rPr>
          <t xml:space="preserve">
</t>
        </r>
      </text>
    </comment>
    <comment ref="K244" authorId="0">
      <text>
        <r>
          <rPr>
            <b/>
            <sz val="20"/>
            <color indexed="81"/>
            <rFont val="Tahoma"/>
            <family val="2"/>
          </rPr>
          <t>format
1:50.7</t>
        </r>
        <r>
          <rPr>
            <sz val="20"/>
            <color indexed="81"/>
            <rFont val="Tahoma"/>
            <family val="2"/>
          </rPr>
          <t xml:space="preserve">
</t>
        </r>
      </text>
    </comment>
    <comment ref="C245" authorId="0">
      <text>
        <r>
          <rPr>
            <b/>
            <sz val="20"/>
            <color indexed="81"/>
            <rFont val="Tahoma"/>
            <family val="2"/>
          </rPr>
          <t>format
1:50.7</t>
        </r>
        <r>
          <rPr>
            <sz val="20"/>
            <color indexed="81"/>
            <rFont val="Tahoma"/>
            <family val="2"/>
          </rPr>
          <t xml:space="preserve">
</t>
        </r>
      </text>
    </comment>
    <comment ref="K245" authorId="0">
      <text>
        <r>
          <rPr>
            <b/>
            <sz val="20"/>
            <color indexed="81"/>
            <rFont val="Tahoma"/>
            <family val="2"/>
          </rPr>
          <t>format
1:50.7</t>
        </r>
        <r>
          <rPr>
            <sz val="20"/>
            <color indexed="81"/>
            <rFont val="Tahoma"/>
            <family val="2"/>
          </rPr>
          <t xml:space="preserve">
</t>
        </r>
      </text>
    </comment>
    <comment ref="C246" authorId="0">
      <text>
        <r>
          <rPr>
            <b/>
            <sz val="20"/>
            <color indexed="81"/>
            <rFont val="Tahoma"/>
            <family val="2"/>
          </rPr>
          <t>format
1:50.7</t>
        </r>
        <r>
          <rPr>
            <sz val="20"/>
            <color indexed="81"/>
            <rFont val="Tahoma"/>
            <family val="2"/>
          </rPr>
          <t xml:space="preserve">
</t>
        </r>
      </text>
    </comment>
    <comment ref="K246" authorId="0">
      <text>
        <r>
          <rPr>
            <b/>
            <sz val="20"/>
            <color indexed="81"/>
            <rFont val="Tahoma"/>
            <family val="2"/>
          </rPr>
          <t>format
1:50.7</t>
        </r>
        <r>
          <rPr>
            <sz val="20"/>
            <color indexed="81"/>
            <rFont val="Tahoma"/>
            <family val="2"/>
          </rPr>
          <t xml:space="preserve">
</t>
        </r>
      </text>
    </comment>
    <comment ref="C247" authorId="0">
      <text>
        <r>
          <rPr>
            <b/>
            <sz val="20"/>
            <color indexed="81"/>
            <rFont val="Tahoma"/>
            <family val="2"/>
          </rPr>
          <t>format
1:50.7</t>
        </r>
        <r>
          <rPr>
            <sz val="20"/>
            <color indexed="81"/>
            <rFont val="Tahoma"/>
            <family val="2"/>
          </rPr>
          <t xml:space="preserve">
</t>
        </r>
      </text>
    </comment>
    <comment ref="K247" authorId="0">
      <text>
        <r>
          <rPr>
            <b/>
            <sz val="20"/>
            <color indexed="81"/>
            <rFont val="Tahoma"/>
            <family val="2"/>
          </rPr>
          <t>format
1:50.7</t>
        </r>
        <r>
          <rPr>
            <sz val="20"/>
            <color indexed="81"/>
            <rFont val="Tahoma"/>
            <family val="2"/>
          </rPr>
          <t xml:space="preserve">
</t>
        </r>
      </text>
    </comment>
    <comment ref="C249" authorId="0">
      <text>
        <r>
          <rPr>
            <b/>
            <sz val="20"/>
            <color indexed="81"/>
            <rFont val="Tahoma"/>
            <family val="2"/>
          </rPr>
          <t>format
1:50.7</t>
        </r>
        <r>
          <rPr>
            <sz val="20"/>
            <color indexed="81"/>
            <rFont val="Tahoma"/>
            <family val="2"/>
          </rPr>
          <t xml:space="preserve">
</t>
        </r>
      </text>
    </comment>
    <comment ref="K249" authorId="0">
      <text>
        <r>
          <rPr>
            <b/>
            <sz val="20"/>
            <color indexed="81"/>
            <rFont val="Tahoma"/>
            <family val="2"/>
          </rPr>
          <t>format
1:50.7</t>
        </r>
        <r>
          <rPr>
            <sz val="20"/>
            <color indexed="81"/>
            <rFont val="Tahoma"/>
            <family val="2"/>
          </rPr>
          <t xml:space="preserve">
</t>
        </r>
      </text>
    </comment>
    <comment ref="C250" authorId="0">
      <text>
        <r>
          <rPr>
            <b/>
            <sz val="20"/>
            <color indexed="81"/>
            <rFont val="Tahoma"/>
            <family val="2"/>
          </rPr>
          <t>format
1:50.7</t>
        </r>
        <r>
          <rPr>
            <sz val="20"/>
            <color indexed="81"/>
            <rFont val="Tahoma"/>
            <family val="2"/>
          </rPr>
          <t xml:space="preserve">
</t>
        </r>
      </text>
    </comment>
    <comment ref="K250" authorId="0">
      <text>
        <r>
          <rPr>
            <b/>
            <sz val="20"/>
            <color indexed="81"/>
            <rFont val="Tahoma"/>
            <family val="2"/>
          </rPr>
          <t>format
1:50.7</t>
        </r>
        <r>
          <rPr>
            <sz val="20"/>
            <color indexed="81"/>
            <rFont val="Tahoma"/>
            <family val="2"/>
          </rPr>
          <t xml:space="preserve">
</t>
        </r>
      </text>
    </comment>
    <comment ref="C251" authorId="0">
      <text>
        <r>
          <rPr>
            <b/>
            <sz val="20"/>
            <color indexed="81"/>
            <rFont val="Tahoma"/>
            <family val="2"/>
          </rPr>
          <t>format
1:50.7</t>
        </r>
        <r>
          <rPr>
            <sz val="20"/>
            <color indexed="81"/>
            <rFont val="Tahoma"/>
            <family val="2"/>
          </rPr>
          <t xml:space="preserve">
</t>
        </r>
      </text>
    </comment>
    <comment ref="K251" authorId="0">
      <text>
        <r>
          <rPr>
            <b/>
            <sz val="20"/>
            <color indexed="81"/>
            <rFont val="Tahoma"/>
            <family val="2"/>
          </rPr>
          <t>format
1:50.7</t>
        </r>
        <r>
          <rPr>
            <sz val="20"/>
            <color indexed="81"/>
            <rFont val="Tahoma"/>
            <family val="2"/>
          </rPr>
          <t xml:space="preserve">
</t>
        </r>
      </text>
    </comment>
    <comment ref="C252" authorId="0">
      <text>
        <r>
          <rPr>
            <b/>
            <sz val="20"/>
            <color indexed="81"/>
            <rFont val="Tahoma"/>
            <family val="2"/>
          </rPr>
          <t>format
1:50.7</t>
        </r>
        <r>
          <rPr>
            <sz val="20"/>
            <color indexed="81"/>
            <rFont val="Tahoma"/>
            <family val="2"/>
          </rPr>
          <t xml:space="preserve">
</t>
        </r>
      </text>
    </comment>
    <comment ref="K252" authorId="0">
      <text>
        <r>
          <rPr>
            <b/>
            <sz val="20"/>
            <color indexed="81"/>
            <rFont val="Tahoma"/>
            <family val="2"/>
          </rPr>
          <t>format
1:50.7</t>
        </r>
        <r>
          <rPr>
            <sz val="20"/>
            <color indexed="81"/>
            <rFont val="Tahoma"/>
            <family val="2"/>
          </rPr>
          <t xml:space="preserve">
</t>
        </r>
      </text>
    </comment>
    <comment ref="C253" authorId="0">
      <text>
        <r>
          <rPr>
            <b/>
            <sz val="20"/>
            <color indexed="81"/>
            <rFont val="Tahoma"/>
            <family val="2"/>
          </rPr>
          <t>format
1:50.7</t>
        </r>
        <r>
          <rPr>
            <sz val="20"/>
            <color indexed="81"/>
            <rFont val="Tahoma"/>
            <family val="2"/>
          </rPr>
          <t xml:space="preserve">
</t>
        </r>
      </text>
    </comment>
    <comment ref="K253" authorId="0">
      <text>
        <r>
          <rPr>
            <b/>
            <sz val="20"/>
            <color indexed="81"/>
            <rFont val="Tahoma"/>
            <family val="2"/>
          </rPr>
          <t>format
1:50.7</t>
        </r>
        <r>
          <rPr>
            <sz val="20"/>
            <color indexed="81"/>
            <rFont val="Tahoma"/>
            <family val="2"/>
          </rPr>
          <t xml:space="preserve">
</t>
        </r>
      </text>
    </comment>
    <comment ref="C254" authorId="0">
      <text>
        <r>
          <rPr>
            <b/>
            <sz val="20"/>
            <color indexed="81"/>
            <rFont val="Tahoma"/>
            <family val="2"/>
          </rPr>
          <t>format
1:50.7</t>
        </r>
        <r>
          <rPr>
            <sz val="20"/>
            <color indexed="81"/>
            <rFont val="Tahoma"/>
            <family val="2"/>
          </rPr>
          <t xml:space="preserve">
</t>
        </r>
      </text>
    </comment>
    <comment ref="K254" authorId="0">
      <text>
        <r>
          <rPr>
            <b/>
            <sz val="20"/>
            <color indexed="81"/>
            <rFont val="Tahoma"/>
            <family val="2"/>
          </rPr>
          <t>format
1:50.7</t>
        </r>
        <r>
          <rPr>
            <sz val="20"/>
            <color indexed="81"/>
            <rFont val="Tahoma"/>
            <family val="2"/>
          </rPr>
          <t xml:space="preserve">
</t>
        </r>
      </text>
    </comment>
    <comment ref="C255" authorId="0">
      <text>
        <r>
          <rPr>
            <b/>
            <sz val="20"/>
            <color indexed="81"/>
            <rFont val="Tahoma"/>
            <family val="2"/>
          </rPr>
          <t>format
1:50.7</t>
        </r>
        <r>
          <rPr>
            <sz val="20"/>
            <color indexed="81"/>
            <rFont val="Tahoma"/>
            <family val="2"/>
          </rPr>
          <t xml:space="preserve">
</t>
        </r>
      </text>
    </comment>
    <comment ref="K255" authorId="0">
      <text>
        <r>
          <rPr>
            <b/>
            <sz val="20"/>
            <color indexed="81"/>
            <rFont val="Tahoma"/>
            <family val="2"/>
          </rPr>
          <t>format
1:50.7</t>
        </r>
        <r>
          <rPr>
            <sz val="20"/>
            <color indexed="81"/>
            <rFont val="Tahoma"/>
            <family val="2"/>
          </rPr>
          <t xml:space="preserve">
</t>
        </r>
      </text>
    </comment>
    <comment ref="C256" authorId="0">
      <text>
        <r>
          <rPr>
            <b/>
            <sz val="20"/>
            <color indexed="81"/>
            <rFont val="Tahoma"/>
            <family val="2"/>
          </rPr>
          <t>format
1:50.7</t>
        </r>
        <r>
          <rPr>
            <sz val="20"/>
            <color indexed="81"/>
            <rFont val="Tahoma"/>
            <family val="2"/>
          </rPr>
          <t xml:space="preserve">
</t>
        </r>
      </text>
    </comment>
    <comment ref="K256" authorId="0">
      <text>
        <r>
          <rPr>
            <b/>
            <sz val="20"/>
            <color indexed="81"/>
            <rFont val="Tahoma"/>
            <family val="2"/>
          </rPr>
          <t>format
1:50.7</t>
        </r>
        <r>
          <rPr>
            <sz val="20"/>
            <color indexed="81"/>
            <rFont val="Tahoma"/>
            <family val="2"/>
          </rPr>
          <t xml:space="preserve">
</t>
        </r>
      </text>
    </comment>
  </commentList>
</comments>
</file>

<file path=xl/sharedStrings.xml><?xml version="1.0" encoding="utf-8"?>
<sst xmlns="http://schemas.openxmlformats.org/spreadsheetml/2006/main" count="9283" uniqueCount="864">
  <si>
    <t>A</t>
  </si>
  <si>
    <t>B</t>
  </si>
  <si>
    <t>100m</t>
  </si>
  <si>
    <t>800m</t>
  </si>
  <si>
    <t>200m</t>
  </si>
  <si>
    <t>400m</t>
  </si>
  <si>
    <t>1500m</t>
  </si>
  <si>
    <t>long jump</t>
  </si>
  <si>
    <t>4 x 100m</t>
  </si>
  <si>
    <t>75mH</t>
  </si>
  <si>
    <t>UNDER 13 GIRLS</t>
  </si>
  <si>
    <t>UNDER 15 GIRLS</t>
  </si>
  <si>
    <t>UNDER 17 WOMEN</t>
  </si>
  <si>
    <t>300m</t>
  </si>
  <si>
    <t>70mH</t>
  </si>
  <si>
    <t>80mH</t>
  </si>
  <si>
    <t>UNDER 13 BOYS</t>
  </si>
  <si>
    <t>UNDER 15 BOYS</t>
  </si>
  <si>
    <t>UNDER 17 MEN</t>
  </si>
  <si>
    <t>OO</t>
  </si>
  <si>
    <t>O</t>
  </si>
  <si>
    <t>VENUE</t>
  </si>
  <si>
    <t>DATE</t>
  </si>
  <si>
    <t>1200m</t>
  </si>
  <si>
    <t>4 x 100 relay</t>
  </si>
  <si>
    <t>high jump</t>
  </si>
  <si>
    <t>shot</t>
  </si>
  <si>
    <t>discus</t>
  </si>
  <si>
    <t>javelin</t>
  </si>
  <si>
    <t>70 hurdles</t>
  </si>
  <si>
    <t>NO</t>
  </si>
  <si>
    <t>Name</t>
  </si>
  <si>
    <t>Club</t>
  </si>
  <si>
    <t>event</t>
  </si>
  <si>
    <t>age</t>
  </si>
  <si>
    <t>NON SCORING DECLARATIONS</t>
  </si>
  <si>
    <t>time/dist</t>
  </si>
  <si>
    <t>SHEET</t>
  </si>
  <si>
    <t>INFO REQUIRED</t>
  </si>
  <si>
    <t>MATCH DETAILS</t>
  </si>
  <si>
    <t>TEAM 2</t>
  </si>
  <si>
    <t>TEAM 3</t>
  </si>
  <si>
    <t>TEAM 4</t>
  </si>
  <si>
    <t>TEAM 5</t>
  </si>
  <si>
    <t>TEAM 6</t>
  </si>
  <si>
    <t>SCORE SHEETS</t>
  </si>
  <si>
    <t>enter club letter and time/dist against event</t>
  </si>
  <si>
    <t>if a throw or jump is tied for a position then the 1/2 point will need to be done manually</t>
  </si>
  <si>
    <t>NON SCORING</t>
  </si>
  <si>
    <t>sorry - got to do it all manually</t>
  </si>
  <si>
    <t>HOST</t>
  </si>
  <si>
    <t>P</t>
  </si>
  <si>
    <t>TEAM 7</t>
  </si>
  <si>
    <t>Z</t>
  </si>
  <si>
    <t>100mH</t>
  </si>
  <si>
    <t>MATCH</t>
  </si>
  <si>
    <t>under 13 girls</t>
  </si>
  <si>
    <t>75m hurdles</t>
  </si>
  <si>
    <t xml:space="preserve">discus </t>
  </si>
  <si>
    <t>F</t>
  </si>
  <si>
    <t>T</t>
  </si>
  <si>
    <t/>
  </si>
  <si>
    <t>when using in match turn off auto cell complete  
-tools
-edit
-remove tick from enable auto complete for cell values</t>
  </si>
  <si>
    <t>under 15 girls</t>
  </si>
  <si>
    <t>80m hurdles</t>
  </si>
  <si>
    <t>under 15 boys</t>
  </si>
  <si>
    <t>under 13 boys</t>
  </si>
  <si>
    <t>70m hurdles</t>
  </si>
  <si>
    <t>under 17 girls</t>
  </si>
  <si>
    <t>under 17 boys</t>
  </si>
  <si>
    <t>100m hurdles</t>
  </si>
  <si>
    <t>grade 1</t>
  </si>
  <si>
    <t>grade 2</t>
  </si>
  <si>
    <t>grade 3</t>
  </si>
  <si>
    <t>grade 4</t>
  </si>
  <si>
    <t>AAA standards grades</t>
  </si>
  <si>
    <t>D16    F16</t>
  </si>
  <si>
    <t>D13    F13</t>
  </si>
  <si>
    <t>D15    F15</t>
  </si>
  <si>
    <t>D11    F11</t>
  </si>
  <si>
    <t>D9    F9</t>
  </si>
  <si>
    <r>
      <t xml:space="preserve">800m 1200m 1500m times to be entered with format </t>
    </r>
    <r>
      <rPr>
        <b/>
        <sz val="26"/>
        <rFont val="Arial"/>
        <family val="2"/>
      </rPr>
      <t>xx:xx.x</t>
    </r>
  </si>
  <si>
    <t>enter team nasmes or cut and paste if emailed to you</t>
  </si>
  <si>
    <t>UNDER 13 GIRLS 100m</t>
  </si>
  <si>
    <t>A STRING</t>
  </si>
  <si>
    <t>UNDER 13 GIRLS 200m</t>
  </si>
  <si>
    <t>UNDER 13 GIRLS 800m</t>
  </si>
  <si>
    <t>UNDER 13 GIRLS 70m hurdles</t>
  </si>
  <si>
    <t>UNDER 13 GIRLS 4x100m RELAY</t>
  </si>
  <si>
    <t>UNDER 13 GIRLS LONG JUMP</t>
  </si>
  <si>
    <t>UNDER 13 GIRLS HIGH JUMP</t>
  </si>
  <si>
    <t>UNDER 13 GIRLS SHOT</t>
  </si>
  <si>
    <t>UNDER 13 GIRLS DISCUS</t>
  </si>
  <si>
    <t>UNDER 13 GIRLS JAVELIN</t>
  </si>
  <si>
    <t>D8   F8</t>
  </si>
  <si>
    <t>D14     F14</t>
  </si>
  <si>
    <t>D10   F10</t>
  </si>
  <si>
    <t>D12    F12</t>
  </si>
  <si>
    <t>D17   F17</t>
  </si>
  <si>
    <t>UNDER 15 GIRLS 100m</t>
  </si>
  <si>
    <t>UNDER 15 GIRLS 200m</t>
  </si>
  <si>
    <t>UNDER 15 GIRLS 800m</t>
  </si>
  <si>
    <t>UNDER 15 GIRLS 4x100m RELAY</t>
  </si>
  <si>
    <t>UNDER 15 GIRLS LONG JUMP</t>
  </si>
  <si>
    <t>UNDER 15 GIRLS HIGH JUMP</t>
  </si>
  <si>
    <t>UNDER 15 GIRLS SHOT</t>
  </si>
  <si>
    <t>UNDER 15 GIRLS DISCUS</t>
  </si>
  <si>
    <t>UNDER 15 GIRLS JAVELIN</t>
  </si>
  <si>
    <t>UNDER 15 GIRLS 300m</t>
  </si>
  <si>
    <t>D</t>
  </si>
  <si>
    <t>G</t>
  </si>
  <si>
    <t>E</t>
  </si>
  <si>
    <t>UNDER 15 GIRLS 1500m</t>
  </si>
  <si>
    <t>UNDER 15 GIRLS 75m hurdles</t>
  </si>
  <si>
    <t>75 hurdles</t>
  </si>
  <si>
    <t>UNDER 17 WOMEN 100m</t>
  </si>
  <si>
    <t>UNDER 17 WOMEN 200m</t>
  </si>
  <si>
    <t>UNDER 17 WOMEN 300m</t>
  </si>
  <si>
    <t>UNDER 17 WOMEN 800m</t>
  </si>
  <si>
    <t>UNDER 17 WOMEN 1500m</t>
  </si>
  <si>
    <t>UNDER 17 WOMEN 4x100m RELAY</t>
  </si>
  <si>
    <t>UNDER 17 WOMEN LONG JUMP</t>
  </si>
  <si>
    <t>UNDER 17 WOMEN HIGH JUMP</t>
  </si>
  <si>
    <t>UNDER 17 WOMEN SHOT</t>
  </si>
  <si>
    <t>UNDER 17 WOMEN DISCUS</t>
  </si>
  <si>
    <t>UNDER 17 WOMEN JAVELIN</t>
  </si>
  <si>
    <t>UNDER 17 WOMEN 80m hurdles</t>
  </si>
  <si>
    <t>name</t>
  </si>
  <si>
    <t>club</t>
  </si>
  <si>
    <t>grade</t>
  </si>
  <si>
    <t>80 hurdles</t>
  </si>
  <si>
    <t>Event</t>
  </si>
  <si>
    <t xml:space="preserve">U17 </t>
  </si>
  <si>
    <t xml:space="preserve">U15 </t>
  </si>
  <si>
    <t xml:space="preserve">U13 </t>
  </si>
  <si>
    <t>-</t>
  </si>
  <si>
    <t>70H</t>
  </si>
  <si>
    <t>75H</t>
  </si>
  <si>
    <t>80H</t>
  </si>
  <si>
    <t>100H</t>
  </si>
  <si>
    <t>400H</t>
  </si>
  <si>
    <t>HJ</t>
  </si>
  <si>
    <t>LJ</t>
  </si>
  <si>
    <t>SP</t>
  </si>
  <si>
    <t>DT</t>
  </si>
  <si>
    <t>JT</t>
  </si>
  <si>
    <t>4x100</t>
  </si>
  <si>
    <t>ATHLETICS WEEKLY  BOYS</t>
  </si>
  <si>
    <t>ATHLETICS WEEKLY  GIRLS</t>
  </si>
  <si>
    <t>AW</t>
  </si>
  <si>
    <t>UNDER 13 BOYS 100m</t>
  </si>
  <si>
    <t>UNDER 13 BOYS 200m</t>
  </si>
  <si>
    <t>UNDER 13 BOYS 800m</t>
  </si>
  <si>
    <t>UNDER 13 BOYS 4x100m RELAY</t>
  </si>
  <si>
    <t>UNDER 13 BOYS LONG JUMP</t>
  </si>
  <si>
    <t>UNDER 13 BOYS HIGH JUMP</t>
  </si>
  <si>
    <t>UNDER 13 BOYS SHOT</t>
  </si>
  <si>
    <t>UNDER 13 BOYS DISCUS</t>
  </si>
  <si>
    <t>UNDER 13 BOYS JAVELIN</t>
  </si>
  <si>
    <t>UNDER 15 BOYS 100m</t>
  </si>
  <si>
    <t>UNDER 15 BOYS 200m</t>
  </si>
  <si>
    <t>UNDER 15 BOYS 800m</t>
  </si>
  <si>
    <t>UNDER 15 BOYS 1500m</t>
  </si>
  <si>
    <t>UNDER 15 BOYS 4x100m RELAY</t>
  </si>
  <si>
    <t>UNDER 15 BOYS LONG JUMP</t>
  </si>
  <si>
    <t>UNDER 15 BOYS HIGH JUMP</t>
  </si>
  <si>
    <t>UNDER 15 BOYS SHOT</t>
  </si>
  <si>
    <t>UNDER 15 BOYS DISCUS</t>
  </si>
  <si>
    <t>UNDER 15 BOYS JAVELIN</t>
  </si>
  <si>
    <t>UNDER 17 MEN 100m</t>
  </si>
  <si>
    <t>UNDER 17 MEN 200m</t>
  </si>
  <si>
    <t>UNDER 17 MEN 800m</t>
  </si>
  <si>
    <t>UNDER 17 MEN 1500m</t>
  </si>
  <si>
    <t>UNDER 17 MEN 4x100m RELAY</t>
  </si>
  <si>
    <t>UNDER 17 MEN LONG JUMP</t>
  </si>
  <si>
    <t>UNDER 17 MEN HIGH JUMP</t>
  </si>
  <si>
    <t>UNDER 17 MEN SHOT</t>
  </si>
  <si>
    <t>UNDER 17 MEN DISCUS</t>
  </si>
  <si>
    <t>UNDER 17 MEN JAVELIN</t>
  </si>
  <si>
    <t>UNDER 13 BOYS 75m hurdles</t>
  </si>
  <si>
    <t>UNDER 17 MEN 400m</t>
  </si>
  <si>
    <t>100 hurdles</t>
  </si>
  <si>
    <t>UNDER 17 MEN 100m hurdles</t>
  </si>
  <si>
    <t>CLUB</t>
  </si>
  <si>
    <t>POINTS</t>
  </si>
  <si>
    <t>POSITION</t>
  </si>
  <si>
    <t>MATCH POINTS</t>
  </si>
  <si>
    <t>TEAM</t>
  </si>
  <si>
    <t>R</t>
  </si>
  <si>
    <t>RR</t>
  </si>
  <si>
    <t>N</t>
  </si>
  <si>
    <t>NN</t>
  </si>
  <si>
    <t>FEMALE TEAM DECLARATION</t>
  </si>
  <si>
    <t>TRACK &amp; FIELD LEAGUE 2010</t>
  </si>
  <si>
    <t>U13 GIRLS</t>
  </si>
  <si>
    <t>LONG JUMP</t>
  </si>
  <si>
    <t>SHOT</t>
  </si>
  <si>
    <t>DISCUS</t>
  </si>
  <si>
    <t>HIGH JUMP</t>
  </si>
  <si>
    <t>JAVELIN</t>
  </si>
  <si>
    <t>U15 GIRLS</t>
  </si>
  <si>
    <t>U17 WOMEN</t>
  </si>
  <si>
    <t>MALE TEAM DECLARATION</t>
  </si>
  <si>
    <t>U13 BOYS</t>
  </si>
  <si>
    <t>U15 BOYS</t>
  </si>
  <si>
    <t>U17 MEN</t>
  </si>
  <si>
    <t>Date</t>
  </si>
  <si>
    <t>Venue</t>
  </si>
  <si>
    <t>W</t>
  </si>
  <si>
    <t>BB</t>
  </si>
  <si>
    <t>AA</t>
  </si>
  <si>
    <t>WW</t>
  </si>
  <si>
    <t>ENTER RELEVANT MACTH ID NUMBER FROM COLUMN F</t>
  </si>
  <si>
    <t>enter match id number into yellow box</t>
  </si>
  <si>
    <t>MATCH ID NO</t>
  </si>
  <si>
    <t>Match No</t>
  </si>
  <si>
    <t>OXFORD CITY</t>
  </si>
  <si>
    <t>UNDER 15 BOYS 80m hurdles</t>
  </si>
  <si>
    <t xml:space="preserve">cut and paste the declaration sheet only -- no more columns or rows
DO NOT DRAG AND MOVE
</t>
  </si>
  <si>
    <t>ABINGDON</t>
  </si>
  <si>
    <t>BANBURY</t>
  </si>
  <si>
    <t>BICESTER</t>
  </si>
  <si>
    <t>GORING &amp; WALLINGFORD</t>
  </si>
  <si>
    <t>RADLEY</t>
  </si>
  <si>
    <t>WHITE HORSE</t>
  </si>
  <si>
    <t>WITNEY</t>
  </si>
  <si>
    <t>GG</t>
  </si>
  <si>
    <t>H</t>
  </si>
  <si>
    <t>HH</t>
  </si>
  <si>
    <t>DRAYTON SCHOOL, BANBURY</t>
  </si>
  <si>
    <t>HORSPATH ROAD, OXFORD</t>
  </si>
  <si>
    <t>TEAM 8</t>
  </si>
  <si>
    <t>OXFORDSHIRE (Fit to Run)</t>
  </si>
  <si>
    <t xml:space="preserve"> </t>
  </si>
  <si>
    <t>UNDER 09 GIRLS</t>
  </si>
  <si>
    <t>UNDER 11 GIRLS</t>
  </si>
  <si>
    <t>UNDER 09 BOYS</t>
  </si>
  <si>
    <t>UNDER 11 BOYS</t>
  </si>
  <si>
    <t>MATCH 1</t>
  </si>
  <si>
    <t>MATCH 2</t>
  </si>
  <si>
    <t>MATCH 3</t>
  </si>
  <si>
    <t>TOTAL</t>
  </si>
  <si>
    <t>RANK</t>
  </si>
  <si>
    <t>GIRLS OVERALL</t>
  </si>
  <si>
    <t>BOYS OVERALL</t>
  </si>
  <si>
    <t>triple jump</t>
  </si>
  <si>
    <t>NON SCORING RESULTS</t>
  </si>
  <si>
    <t>UNDER 17 WOMEN TRIPLE JUMP</t>
  </si>
  <si>
    <t>UNDER 17 MEN TRIPLE JUMP</t>
  </si>
  <si>
    <t>TJ</t>
  </si>
  <si>
    <t>UNDER 13 BOYS 1500m</t>
  </si>
  <si>
    <t>UNDER 13 GIRLS 1500m</t>
  </si>
  <si>
    <t>NS</t>
  </si>
  <si>
    <t>B STRING</t>
  </si>
  <si>
    <t>U13 CAN ONLY COMPETE IN EITHER THE 800m OR 1500m</t>
  </si>
  <si>
    <t>U15 CAN ONLY COMPETE IN EITHER THE 800m OR 1500m</t>
  </si>
  <si>
    <t>TO ENTER AN ATHLETE IN ANY EVENT YOU NEED TO WRITE THE ATHLETES NAME DOWN ONCE ONLY. MARK THE APPROPRIATE EVENT COLUMN IN LINE WITH THE NAME TO INDICATE "A" OR "B" STRING.  FOR NON SCORING INDICATE WITH N/S  
ATHLETES MAY ONLY COMPETE IN 3 EVENTS AND A RELAY              FOR RELAYS INDICATE RUNNING ORDER 1,2,3 OR 4</t>
  </si>
  <si>
    <t>TEAM KENNET</t>
  </si>
  <si>
    <t>X</t>
  </si>
  <si>
    <t>XX</t>
  </si>
  <si>
    <t>TILSLEY PARK, ABINGDON</t>
  </si>
  <si>
    <t>N/S LONG JUMP</t>
  </si>
  <si>
    <t>N/S  LJ</t>
  </si>
  <si>
    <t>Nick Magrane</t>
  </si>
  <si>
    <t>Nick Wiltshire</t>
  </si>
  <si>
    <t>Alexander Pennington</t>
  </si>
  <si>
    <t>Rachel Fernandez</t>
  </si>
  <si>
    <t>Molly Clarke</t>
  </si>
  <si>
    <t>Charlotte Barwick</t>
  </si>
  <si>
    <t>Juliette Wells-Gray</t>
  </si>
  <si>
    <t>Holly Barwick</t>
  </si>
  <si>
    <t>Georgia Pennington</t>
  </si>
  <si>
    <t>Molly Magrane</t>
  </si>
  <si>
    <t>Martha Stepney</t>
  </si>
  <si>
    <t>Robby Crowther</t>
  </si>
  <si>
    <t>Aidan Whiting</t>
  </si>
  <si>
    <t>Aiden Pugh</t>
  </si>
  <si>
    <t>Tim Stephens</t>
  </si>
  <si>
    <t>Jack Valentine</t>
  </si>
  <si>
    <t>Nat Jones</t>
  </si>
  <si>
    <t>Nirushan Parameswaran</t>
  </si>
  <si>
    <t>James Breslin</t>
  </si>
  <si>
    <t>Krishan Parameswaran</t>
  </si>
  <si>
    <t>George Trotter</t>
  </si>
  <si>
    <t>Ollie Powell</t>
  </si>
  <si>
    <t>Brett Halsey</t>
    <phoneticPr fontId="3" type="noConversion"/>
  </si>
  <si>
    <t>A</t>
    <phoneticPr fontId="3" type="noConversion"/>
  </si>
  <si>
    <t>Harry New</t>
    <phoneticPr fontId="3" type="noConversion"/>
  </si>
  <si>
    <t>B</t>
    <phoneticPr fontId="3" type="noConversion"/>
  </si>
  <si>
    <t>Darren Smith</t>
    <phoneticPr fontId="3" type="noConversion"/>
  </si>
  <si>
    <t>Jonathan Hancox</t>
    <phoneticPr fontId="3" type="noConversion"/>
  </si>
  <si>
    <t>Owen Snuggs</t>
    <phoneticPr fontId="3" type="noConversion"/>
  </si>
  <si>
    <t>TJ McClimont</t>
    <phoneticPr fontId="3" type="noConversion"/>
  </si>
  <si>
    <t>Edward Winstone</t>
    <phoneticPr fontId="3" type="noConversion"/>
  </si>
  <si>
    <t>Rory Sear</t>
    <phoneticPr fontId="3" type="noConversion"/>
  </si>
  <si>
    <t>Sam Nelson</t>
    <phoneticPr fontId="3" type="noConversion"/>
  </si>
  <si>
    <t>Robert Calkin</t>
    <phoneticPr fontId="3" type="noConversion"/>
  </si>
  <si>
    <t>Will Smith</t>
    <phoneticPr fontId="3" type="noConversion"/>
  </si>
  <si>
    <t>Zak Wilce</t>
  </si>
  <si>
    <t>Fergus Jones</t>
  </si>
  <si>
    <t>Connor Wilce</t>
  </si>
  <si>
    <t>Alex Jack</t>
  </si>
  <si>
    <t>HarveyAttrill</t>
  </si>
  <si>
    <t>PHOEBE BAKER JOHNSON</t>
  </si>
  <si>
    <t>JESSICA BARKER</t>
  </si>
  <si>
    <t>OLIVIA WESTBROOK</t>
  </si>
  <si>
    <t>JOSEPHINE MARINHO</t>
  </si>
  <si>
    <t>MILLIE HULEWICZ</t>
  </si>
  <si>
    <t>FRANCESCA COEY</t>
  </si>
  <si>
    <t>BETH HENNING</t>
  </si>
  <si>
    <t>JASMINE RHODES</t>
  </si>
  <si>
    <t>JAMES CURRAH</t>
  </si>
  <si>
    <t>ELLIOT WANT</t>
  </si>
  <si>
    <t>OLLIE STACEY</t>
  </si>
  <si>
    <t>JOE GODWOOD</t>
  </si>
  <si>
    <t>SAM GODWOOD</t>
  </si>
  <si>
    <t>OWEN TANNER</t>
  </si>
  <si>
    <t>GEORGE MEYER</t>
  </si>
  <si>
    <t>JOSH RHODES</t>
  </si>
  <si>
    <t>Sam Hart</t>
  </si>
  <si>
    <t>George Biggs</t>
  </si>
  <si>
    <t>Daniel Hockaday</t>
  </si>
  <si>
    <t>Josh Willock</t>
  </si>
  <si>
    <t>Oliver Hewitt</t>
  </si>
  <si>
    <t>Rafael Ribeiro</t>
  </si>
  <si>
    <t>Joe Willey</t>
  </si>
  <si>
    <t>Max Carnell</t>
  </si>
  <si>
    <t>Luke Angell</t>
  </si>
  <si>
    <t>Mia Eldridge</t>
  </si>
  <si>
    <t>Lexi Fellows</t>
  </si>
  <si>
    <t>Yasmin Ryder</t>
  </si>
  <si>
    <t>Antonia Lewis</t>
  </si>
  <si>
    <t>Chloe Jones</t>
  </si>
  <si>
    <t>Georgina Bradford</t>
  </si>
  <si>
    <t>Susie Drake</t>
  </si>
  <si>
    <t>Sophie Stancombe</t>
  </si>
  <si>
    <t>Zoe Forte</t>
  </si>
  <si>
    <t>Mai Brown</t>
  </si>
  <si>
    <t>Kira Angell</t>
  </si>
  <si>
    <t>Holly Donohoe</t>
  </si>
  <si>
    <t>Kiah-Jay Stevens</t>
  </si>
  <si>
    <t>Alishia Bradford</t>
  </si>
  <si>
    <t>a</t>
  </si>
  <si>
    <t>MADDI COOPER</t>
  </si>
  <si>
    <t>EMILY THOMPSON</t>
  </si>
  <si>
    <t>CHLOE THOMPSON</t>
  </si>
  <si>
    <t>SHANNON DAWES</t>
  </si>
  <si>
    <t>PAIGE COOPER</t>
  </si>
  <si>
    <t>SAM PHILLIPS</t>
  </si>
  <si>
    <t>HELEN DUBBER</t>
  </si>
  <si>
    <t>ALICE GIBBINS</t>
  </si>
  <si>
    <t>ABBEY ANSON</t>
  </si>
  <si>
    <t>LAUREN WHITROW</t>
  </si>
  <si>
    <t>NAOMI ANDERSON</t>
  </si>
  <si>
    <t>REBECCA SCOTT</t>
  </si>
  <si>
    <t>EMMA SIMKIN</t>
  </si>
  <si>
    <t>VICTORIA HARTE</t>
  </si>
  <si>
    <t>JESSICA LAY</t>
  </si>
  <si>
    <t>TIA WILLIAMS</t>
  </si>
  <si>
    <t>EVIE HAWKINS</t>
  </si>
  <si>
    <t>FELIX NOBLE</t>
  </si>
  <si>
    <t>CHARLIE SHEPHERD</t>
  </si>
  <si>
    <t>CHARLIE YATES</t>
  </si>
  <si>
    <t>MICHAEL DAWES</t>
  </si>
  <si>
    <t>NATHAN GRIEVESON</t>
  </si>
  <si>
    <t>OWEN KNOX</t>
  </si>
  <si>
    <t>OLIVER SAMMONS</t>
  </si>
  <si>
    <t>JORDAN DUNN</t>
  </si>
  <si>
    <t>KIT DUGGAN</t>
  </si>
  <si>
    <t>ALFIE ROWETT</t>
  </si>
  <si>
    <t>Anabel Pozniak</t>
  </si>
  <si>
    <t>Abbey Cottam</t>
  </si>
  <si>
    <t>Elisha Brew</t>
  </si>
  <si>
    <t>Amelia Perrin</t>
  </si>
  <si>
    <t>Erika Davies</t>
  </si>
  <si>
    <t>Freya Gordon James</t>
  </si>
  <si>
    <t>Gina Sunderland</t>
  </si>
  <si>
    <t>Hannah Mott</t>
  </si>
  <si>
    <t>Ciara Watkins</t>
  </si>
  <si>
    <t>Leah Brown</t>
  </si>
  <si>
    <t>Ellie Smith</t>
  </si>
  <si>
    <t>Bethany Mulvany</t>
  </si>
  <si>
    <t>Millie Tomlin</t>
  </si>
  <si>
    <t>Faith Brew</t>
  </si>
  <si>
    <t>Olivia Barnes</t>
  </si>
  <si>
    <t>Holly Bridgman</t>
  </si>
  <si>
    <t>Petrina Chantler Edmond</t>
  </si>
  <si>
    <t>Katrina Hull</t>
  </si>
  <si>
    <t>Rachel Burton</t>
  </si>
  <si>
    <t>Lauren Burton</t>
  </si>
  <si>
    <t>Ruth Pigott</t>
  </si>
  <si>
    <t>Sasha Palfreyman</t>
  </si>
  <si>
    <t>Micaela Tracey Ramos</t>
  </si>
  <si>
    <t>Zoe Lovibond</t>
  </si>
  <si>
    <t>Stephanie Mott</t>
  </si>
  <si>
    <t>Ella Lovibond</t>
  </si>
  <si>
    <t>Olivia James</t>
  </si>
  <si>
    <t>Zoe Chung</t>
  </si>
  <si>
    <t>Martha Adams</t>
  </si>
  <si>
    <t>Kylah Rowlands</t>
  </si>
  <si>
    <t>Rachel Munday</t>
  </si>
  <si>
    <t>Sophie Shorter</t>
  </si>
  <si>
    <t>Amy Busby</t>
  </si>
  <si>
    <t>Antonia Richardson</t>
  </si>
  <si>
    <t>Danielle Garden</t>
  </si>
  <si>
    <t>Faye Brightmore</t>
  </si>
  <si>
    <t>Georgina Moss</t>
  </si>
  <si>
    <t>Georgia Collins</t>
  </si>
  <si>
    <t>Amy Bennett</t>
  </si>
  <si>
    <t>Olivia Browne</t>
  </si>
  <si>
    <t>Shazney Sumbu</t>
  </si>
  <si>
    <t>Lauren Cherry</t>
  </si>
  <si>
    <t>Jacey Blake</t>
  </si>
  <si>
    <t>b</t>
  </si>
  <si>
    <t>Lucy Blowfield</t>
  </si>
  <si>
    <t>Jamie Garry</t>
  </si>
  <si>
    <t>ns</t>
  </si>
  <si>
    <t>Katja Letowska</t>
  </si>
  <si>
    <t>Amber Morris</t>
  </si>
  <si>
    <t>Jessica Walter</t>
  </si>
  <si>
    <t>Anya Bromley</t>
  </si>
  <si>
    <t>Cherise Sumbu</t>
  </si>
  <si>
    <t>Annie Jankowiak</t>
  </si>
  <si>
    <t>Emily Benfield</t>
  </si>
  <si>
    <t>Maisie Silvester</t>
  </si>
  <si>
    <t>Jess Cherry</t>
  </si>
  <si>
    <t>Orlaith Lyford</t>
  </si>
  <si>
    <t>Olivia Scarlett</t>
  </si>
  <si>
    <t>Lucy Stowell</t>
  </si>
  <si>
    <t>Rhiannon Penfold</t>
  </si>
  <si>
    <t>Ffion Phillips</t>
  </si>
  <si>
    <t>Holly Griffiths-Brown</t>
  </si>
  <si>
    <t>Paige Scarlett</t>
  </si>
  <si>
    <t>JASMINE BARRETT</t>
  </si>
  <si>
    <t>JOSIE HARRISON</t>
  </si>
  <si>
    <t>OKAN ONAY</t>
  </si>
  <si>
    <t>ZACK SMITH</t>
  </si>
  <si>
    <t>x</t>
  </si>
  <si>
    <t>U20 ns guests</t>
  </si>
  <si>
    <t>TO ENTER AN ATHLETE IN ANY EVENT YOU NEED TO WRITE THE ATHLETES NAME DOWN ONCE ONLY. MARK THE APPROPRIATE EVENT COLUMN IN LINE WITH THE NAME TO INDICATE "A" OR "B" STRING.  FOR NON SCORING INDICATE WITH ns  
ATHLETES MAY ONLY COMPETE IN 3 EVENTS AND A RELAY              FOR RELAYS INDICATE RUNNING ORDER 1,2,3 OR 4</t>
  </si>
  <si>
    <t>ns  LJ</t>
  </si>
  <si>
    <t>UNDER 15 BOYS 300m</t>
  </si>
  <si>
    <t>Kie Francis</t>
  </si>
  <si>
    <t>OXFORDSHIRE (Fit to Run) TRACK &amp; FIELD LEAGUE 2013</t>
  </si>
  <si>
    <t>u9 b</t>
  </si>
  <si>
    <t>u9 g</t>
  </si>
  <si>
    <t>u11 g</t>
  </si>
  <si>
    <t>u11 b</t>
  </si>
  <si>
    <t>u13 g</t>
  </si>
  <si>
    <t>u13 b</t>
  </si>
  <si>
    <t>u15 b</t>
  </si>
  <si>
    <t>u15 g</t>
  </si>
  <si>
    <t>u17 g</t>
  </si>
  <si>
    <t>u17 b</t>
  </si>
  <si>
    <t>y</t>
  </si>
  <si>
    <t>.</t>
  </si>
  <si>
    <t>TEAM 1</t>
  </si>
  <si>
    <t>ABINGDON U09 BOYS</t>
  </si>
  <si>
    <t>U09 BOYS</t>
  </si>
  <si>
    <t>BANBURY U09 BOYS</t>
  </si>
  <si>
    <t>BICESTER U09 BOYS</t>
  </si>
  <si>
    <t>TEAM KENNET U09 BOYS</t>
  </si>
  <si>
    <t>OXFORD U09 BOYS</t>
  </si>
  <si>
    <t>RADLEY U09 BOYS</t>
  </si>
  <si>
    <t>WHITE HORSE U09 BOYS</t>
  </si>
  <si>
    <t>WITNEY U09 BOYS</t>
  </si>
  <si>
    <t>ABINGDON U09 GIRLS</t>
  </si>
  <si>
    <t>U09 GIRLS</t>
  </si>
  <si>
    <t>BANBURY U09 GIRLS</t>
  </si>
  <si>
    <t>BICESTER U09 GIRLS</t>
  </si>
  <si>
    <t>TEAM KENNET U09 GIRLS</t>
  </si>
  <si>
    <t>OXFORD U09 GIRLS</t>
  </si>
  <si>
    <t>RADLEY U09 GIRLS</t>
  </si>
  <si>
    <t>WHITE HORSE U09 GIRLS</t>
  </si>
  <si>
    <t>WITNEY U09 GIRLS</t>
  </si>
  <si>
    <t>ABINGDON U11 BOYS</t>
  </si>
  <si>
    <t>U11 BOYS</t>
  </si>
  <si>
    <t>BANBURY U11 BOYS</t>
  </si>
  <si>
    <t>BICESTER U11 BOYS</t>
  </si>
  <si>
    <t>TEAM KENNET U11 BOYS</t>
  </si>
  <si>
    <t>OXFORD U11 BOYS</t>
  </si>
  <si>
    <t>RADLEY U11 BOYS</t>
  </si>
  <si>
    <t>WHITE HORSE U11 BOYS</t>
  </si>
  <si>
    <t>WITNEY U11 BOYS</t>
  </si>
  <si>
    <t>ABINGDON U11 GIRLS</t>
  </si>
  <si>
    <t>U11 GIRLS</t>
  </si>
  <si>
    <t>BANBURY U11 GIRLS</t>
  </si>
  <si>
    <t>BICESTER U11 GIRLS</t>
  </si>
  <si>
    <t>TEAM KENNET U11 GIRLS</t>
  </si>
  <si>
    <t>OXFORD U11 GIRLS</t>
  </si>
  <si>
    <t>RADLEY U11 GIRLS</t>
  </si>
  <si>
    <t>WHITE HORSE U11 GIRLS</t>
  </si>
  <si>
    <t>WITNEY U11 GIRLS</t>
  </si>
  <si>
    <t>Kaela Nelson</t>
  </si>
  <si>
    <t>Poppy Edwards</t>
  </si>
  <si>
    <t>Tuala McCann</t>
  </si>
  <si>
    <t>Lilly Adams</t>
  </si>
  <si>
    <t>Astor Bridges Martin</t>
  </si>
  <si>
    <t>Abbie Snuggs</t>
  </si>
  <si>
    <t>Kai Snell</t>
  </si>
  <si>
    <t>Lucy Kitching</t>
  </si>
  <si>
    <t>Ciara Bunce</t>
  </si>
  <si>
    <t>Eden Bridges Martin</t>
  </si>
  <si>
    <t>Carmen Tracey Ramos</t>
  </si>
  <si>
    <t>Luisa Chantler Edmond</t>
  </si>
  <si>
    <t>Zoe Dickson</t>
  </si>
  <si>
    <t>Imogen Parkes</t>
  </si>
  <si>
    <t>Chloe Barlow</t>
  </si>
  <si>
    <t>Stephanie Ward</t>
  </si>
  <si>
    <t>Jane St George</t>
  </si>
  <si>
    <t>AMELIA LEONDIOU</t>
  </si>
  <si>
    <t>KATIE HALLIBURTON</t>
  </si>
  <si>
    <t>LILLY HAMP</t>
  </si>
  <si>
    <t>ROSE LORD</t>
  </si>
  <si>
    <t>GRACIE HAWKINS</t>
  </si>
  <si>
    <t>LOGAN KELLING</t>
  </si>
  <si>
    <t>JACK GILL</t>
  </si>
  <si>
    <t>BLAINE CARPENTER</t>
  </si>
  <si>
    <t>GREGOR KELLING</t>
  </si>
  <si>
    <t>LUKE SHERLOCK?</t>
  </si>
  <si>
    <t>MICHAL QUINN</t>
  </si>
  <si>
    <t>OSCAR MOYAERT</t>
  </si>
  <si>
    <t>BAILEY MOULTON</t>
  </si>
  <si>
    <t>JAMAL MOURSSALI</t>
  </si>
  <si>
    <t>ZACH DESILVA</t>
  </si>
  <si>
    <t>FELIX CLARKE</t>
  </si>
  <si>
    <t>KATIE CORBETT</t>
  </si>
  <si>
    <t>INKA MOYAERT</t>
  </si>
  <si>
    <t>HEAVEN-LEIGH BASELEY</t>
  </si>
  <si>
    <t>CAITLIN DUBBER</t>
  </si>
  <si>
    <t>BEN KNOX</t>
  </si>
  <si>
    <t>WILLIAM CHERRY</t>
  </si>
  <si>
    <t>TEGAN ARMSTRONG</t>
  </si>
  <si>
    <t>JESSICA KNOX</t>
  </si>
  <si>
    <t>NIKOLA BISHOP</t>
  </si>
  <si>
    <t>EMELINA DARVELL</t>
  </si>
  <si>
    <t>MATILDA DONAGHY</t>
  </si>
  <si>
    <t>ELEANOR MORDUE</t>
  </si>
  <si>
    <t>LIZZIE ESKENDER</t>
  </si>
  <si>
    <t>MAIA COOK</t>
  </si>
  <si>
    <t>SYTORIA CARPENTER</t>
  </si>
  <si>
    <t>LAURA BERRIE</t>
  </si>
  <si>
    <t>SHANNON GILKES</t>
  </si>
  <si>
    <t>LIZZIE ANDERSON</t>
  </si>
  <si>
    <t>NATE ROWE</t>
  </si>
  <si>
    <t>MORGAN YOUNG</t>
  </si>
  <si>
    <t>TOM BRUCE</t>
  </si>
  <si>
    <t>JOSHUA JOHNSON</t>
  </si>
  <si>
    <t>CHRISTOPHER CHARLES</t>
  </si>
  <si>
    <t>OLIVER CLAMP</t>
  </si>
  <si>
    <t>HARRY YATES</t>
  </si>
  <si>
    <t>GIANO WINKLER</t>
  </si>
  <si>
    <t>BARNEY BALLENTINE</t>
  </si>
  <si>
    <t>BENJAMIN BELTHORN</t>
  </si>
  <si>
    <t>ARCHIE HAMP</t>
  </si>
  <si>
    <t>DYLAN WILSON</t>
  </si>
  <si>
    <t>RYAN MOURSSALI</t>
  </si>
  <si>
    <t>CURTIS CLARK</t>
  </si>
  <si>
    <t>Kai Snuggs</t>
    <phoneticPr fontId="31" type="noConversion"/>
  </si>
  <si>
    <t>Joshua Cumberland</t>
    <phoneticPr fontId="31" type="noConversion"/>
  </si>
  <si>
    <t>Finn McCann</t>
    <phoneticPr fontId="31" type="noConversion"/>
  </si>
  <si>
    <t>Fred Fishley</t>
    <phoneticPr fontId="31" type="noConversion"/>
  </si>
  <si>
    <t>Jack McClimont</t>
    <phoneticPr fontId="31" type="noConversion"/>
  </si>
  <si>
    <t>Archie Brew</t>
    <phoneticPr fontId="31" type="noConversion"/>
  </si>
  <si>
    <t>Richard Bungay</t>
    <phoneticPr fontId="31" type="noConversion"/>
  </si>
  <si>
    <t>Thomas Hickman</t>
    <phoneticPr fontId="31" type="noConversion"/>
  </si>
  <si>
    <t>Johnny Welby</t>
    <phoneticPr fontId="31" type="noConversion"/>
  </si>
  <si>
    <t>Alex Martin</t>
    <phoneticPr fontId="31" type="noConversion"/>
  </si>
  <si>
    <t>Thomas Kent</t>
    <phoneticPr fontId="31" type="noConversion"/>
  </si>
  <si>
    <t>Ben Cumberland</t>
    <phoneticPr fontId="31" type="noConversion"/>
  </si>
  <si>
    <t>Ryan Craze</t>
    <phoneticPr fontId="3" type="noConversion"/>
  </si>
  <si>
    <t>Adam Blackwell</t>
    <phoneticPr fontId="3" type="noConversion"/>
  </si>
  <si>
    <t>Daniel Stockell</t>
    <phoneticPr fontId="3" type="noConversion"/>
  </si>
  <si>
    <t>Jack Hickman</t>
    <phoneticPr fontId="3" type="noConversion"/>
  </si>
  <si>
    <t>Daniel Potter</t>
    <phoneticPr fontId="3" type="noConversion"/>
  </si>
  <si>
    <t>Natalia Cox</t>
  </si>
  <si>
    <t>Ruby Jones</t>
  </si>
  <si>
    <t>Ruby Silvester</t>
  </si>
  <si>
    <t>Olivia Worfolk</t>
  </si>
  <si>
    <t>Millie Couzens</t>
  </si>
  <si>
    <t>Rushani Arumugham</t>
  </si>
  <si>
    <t>Freya Smith</t>
  </si>
  <si>
    <t>Emilia Sims</t>
  </si>
  <si>
    <t>Katie Ford</t>
  </si>
  <si>
    <t>Amara Coney</t>
  </si>
  <si>
    <t xml:space="preserve">Nicole Heijink </t>
  </si>
  <si>
    <t>Olivia Whittingham</t>
  </si>
  <si>
    <t>Evie Price</t>
  </si>
  <si>
    <t>Thomas Kavanagh</t>
  </si>
  <si>
    <t>Josiah Edwards-Giraud</t>
  </si>
  <si>
    <t>Hayden Durrant</t>
  </si>
  <si>
    <t>Samuel Worfolk</t>
  </si>
  <si>
    <t>Joseph Conway</t>
  </si>
  <si>
    <t>George Starkey-Vickers</t>
  </si>
  <si>
    <t>Ellis Griffiths-Brown</t>
  </si>
  <si>
    <t>Cameron Scarlett</t>
  </si>
  <si>
    <t>Cameron Stock</t>
  </si>
  <si>
    <t>Jamie Rendell</t>
  </si>
  <si>
    <t>Joe Lucas-Howells</t>
  </si>
  <si>
    <t>Michael Cadle</t>
  </si>
  <si>
    <t>Ben Groves</t>
  </si>
  <si>
    <t>Gregg Alexander</t>
  </si>
  <si>
    <t>Tommy Edwards</t>
  </si>
  <si>
    <t>Lauren Garside</t>
  </si>
  <si>
    <t>Amy Gould</t>
  </si>
  <si>
    <t>Molly  Acton</t>
  </si>
  <si>
    <t>Olivia Stock</t>
  </si>
  <si>
    <t>Jessica Stowell</t>
  </si>
  <si>
    <t>Elen Holt</t>
  </si>
  <si>
    <t>Cerys Cherry</t>
  </si>
  <si>
    <t>Yolanda Martin</t>
  </si>
  <si>
    <t>Erin Higginbottom</t>
  </si>
  <si>
    <t>Isabelle Kinsella-Miles</t>
  </si>
  <si>
    <t>Ellie Laurie</t>
  </si>
  <si>
    <t>Ruby Parker</t>
  </si>
  <si>
    <t>Tiana Russell-Cartwright</t>
  </si>
  <si>
    <t>Maizi Bound</t>
  </si>
  <si>
    <t>Maddie Gorell</t>
  </si>
  <si>
    <t>Megan Barry</t>
  </si>
  <si>
    <t>MATT LOCK</t>
  </si>
  <si>
    <t>DAN CUNNINGHAM</t>
  </si>
  <si>
    <t>MATT BRYCE</t>
  </si>
  <si>
    <t>JOE BOOTH</t>
  </si>
  <si>
    <t>BEN BOOTH</t>
  </si>
  <si>
    <t>ELEANOR HUBBERT</t>
  </si>
  <si>
    <t>JESSICA HALL</t>
  </si>
  <si>
    <t>ANYA CONLON</t>
  </si>
  <si>
    <t>GEORGIA HALL</t>
  </si>
  <si>
    <t>KARALLOYD</t>
  </si>
  <si>
    <t>SARAH SAGER</t>
  </si>
  <si>
    <t>TILLY WESTBROOK</t>
  </si>
  <si>
    <t>SCARLETT HENMAN</t>
  </si>
  <si>
    <t>ELIZABETH McINTYRE</t>
  </si>
  <si>
    <t>OLIVER BLANCHE</t>
  </si>
  <si>
    <t>ROBERT HOULT</t>
  </si>
  <si>
    <t>ALEX WESTBROOK</t>
  </si>
  <si>
    <t>MATTHEW HOULT</t>
  </si>
  <si>
    <t>JOE MARTIN</t>
  </si>
  <si>
    <t>FELIX GREEN</t>
  </si>
  <si>
    <t>MAISIE HENMAN</t>
  </si>
  <si>
    <t>SIAN TANNER</t>
  </si>
  <si>
    <t>HANNAH JARRETT</t>
  </si>
  <si>
    <t>MADELINE BLANCHE</t>
  </si>
  <si>
    <t>HOLLY FIELD</t>
  </si>
  <si>
    <t>MEGAN SHEPHERD</t>
  </si>
  <si>
    <t>Nicole Hudson</t>
  </si>
  <si>
    <t>Lizzy Lench</t>
  </si>
  <si>
    <t>Amy Walter</t>
  </si>
  <si>
    <t>Sophie Segar</t>
  </si>
  <si>
    <t>Jade O Dowda</t>
  </si>
  <si>
    <t>Ciara Huxley</t>
  </si>
  <si>
    <t>Simon Coate</t>
  </si>
  <si>
    <t>Thomas Bosley</t>
  </si>
  <si>
    <t>Jake Painton</t>
  </si>
  <si>
    <t>Thomas Taylor</t>
  </si>
  <si>
    <t>Dan Crowther</t>
  </si>
  <si>
    <t>Bodie Blake</t>
  </si>
  <si>
    <t>Emma Dickson</t>
  </si>
  <si>
    <t>Felicity Shelton</t>
  </si>
  <si>
    <t>Lily Peach</t>
  </si>
  <si>
    <t>Nathan Sumbu</t>
  </si>
  <si>
    <t>Jasper Allen</t>
  </si>
  <si>
    <t>Jack Barron</t>
  </si>
  <si>
    <t>Alex Bosley</t>
  </si>
  <si>
    <t>Angus Boshier</t>
  </si>
  <si>
    <t>Willem Walker-Smith</t>
  </si>
  <si>
    <t>Owen Cove</t>
  </si>
  <si>
    <t>George Walters</t>
  </si>
  <si>
    <t>Silas Sinclair</t>
  </si>
  <si>
    <t>Ryan Badenhorst</t>
  </si>
  <si>
    <t>Gabriella Scotting</t>
  </si>
  <si>
    <t>Annie Sutcliffe</t>
  </si>
  <si>
    <t>Laura Goulden</t>
  </si>
  <si>
    <t>Alexandra Scrivener</t>
  </si>
  <si>
    <t>Abbey Garry</t>
  </si>
  <si>
    <t>Alisha Williams</t>
  </si>
  <si>
    <t>Kate Devereux</t>
  </si>
  <si>
    <t>Ana Sarwar</t>
  </si>
  <si>
    <t>Daisy Palmer</t>
  </si>
  <si>
    <t>Lareese Namutebi</t>
  </si>
  <si>
    <t>Holly Allen</t>
  </si>
  <si>
    <t>Susana Dickson</t>
  </si>
  <si>
    <t>Maia Hudson</t>
  </si>
  <si>
    <t>Caitlin Taylor</t>
  </si>
  <si>
    <t>Chloe Taylor</t>
  </si>
  <si>
    <t>William Cowmeadow</t>
  </si>
  <si>
    <t>Alex Hanson</t>
  </si>
  <si>
    <t>Thomas Murphy</t>
  </si>
  <si>
    <t>Callum oNeill</t>
  </si>
  <si>
    <t>James McLaughlin</t>
  </si>
  <si>
    <t>Ben Armstrong</t>
  </si>
  <si>
    <t>Stuart Bladon</t>
  </si>
  <si>
    <t>George Hunter</t>
  </si>
  <si>
    <t>Joe Osler</t>
  </si>
  <si>
    <t>Christian Randall</t>
  </si>
  <si>
    <t>Nick Barlow</t>
  </si>
  <si>
    <t xml:space="preserve">Zachariah Montgomery </t>
  </si>
  <si>
    <t>Sam Randall</t>
  </si>
  <si>
    <t>George Anstey</t>
  </si>
  <si>
    <t>Amelia Mckay</t>
  </si>
  <si>
    <t>Georgia Featherstone</t>
  </si>
  <si>
    <t>Rhea Walter</t>
  </si>
  <si>
    <t>Carys Cox</t>
  </si>
  <si>
    <t>Millie Calkin</t>
  </si>
  <si>
    <t>Darcey Fleming</t>
  </si>
  <si>
    <t>Jordan Donavon</t>
  </si>
  <si>
    <t>Chloe Scaplehorn</t>
  </si>
  <si>
    <t>Chloe Spencer-ades</t>
  </si>
  <si>
    <t>Emily Walsh</t>
  </si>
  <si>
    <t>William Sims</t>
  </si>
  <si>
    <t>Jack Clements</t>
  </si>
  <si>
    <t xml:space="preserve">  </t>
  </si>
  <si>
    <t>Caelan Coney</t>
  </si>
  <si>
    <t>Tom Gould</t>
  </si>
  <si>
    <t>Joe Lidicott</t>
  </si>
  <si>
    <t>Jake Cherry</t>
  </si>
  <si>
    <t>Tom Cousins</t>
  </si>
  <si>
    <t>Daniel Evans</t>
  </si>
  <si>
    <t>Lewis Thorne</t>
  </si>
  <si>
    <t>Oliver Hudson</t>
  </si>
  <si>
    <t>Ben Thorne</t>
  </si>
  <si>
    <t>Ryan Parsons</t>
  </si>
  <si>
    <t>Jonathan Taylor</t>
  </si>
  <si>
    <t>Jonjo Ward</t>
  </si>
  <si>
    <t>Charlie Akers</t>
  </si>
  <si>
    <t>Benedict Diment</t>
  </si>
  <si>
    <t>Jacob Powell</t>
  </si>
  <si>
    <t>Owen Blackford</t>
  </si>
  <si>
    <t>Joseph Richardson</t>
  </si>
  <si>
    <t>Jack Judson</t>
  </si>
  <si>
    <t>Max Crowther</t>
  </si>
  <si>
    <t>Adam Byles</t>
  </si>
  <si>
    <t>Alex Broadhead</t>
  </si>
  <si>
    <t>Alan Trinder</t>
  </si>
  <si>
    <t>James Goulden</t>
  </si>
  <si>
    <t>Izaak Mcfarlane</t>
  </si>
  <si>
    <t>Jack Mcewan</t>
  </si>
  <si>
    <t>Hal Howe</t>
  </si>
  <si>
    <t>Maxim Brown</t>
  </si>
  <si>
    <t>Bradley Head</t>
  </si>
  <si>
    <t>Alex McLaughlin</t>
  </si>
  <si>
    <t>Kian Hockaday</t>
  </si>
  <si>
    <t>Karl Smith</t>
  </si>
  <si>
    <t>Milo Brown</t>
  </si>
  <si>
    <t>Finlay Davis</t>
  </si>
  <si>
    <t>Harry Davis</t>
  </si>
  <si>
    <t>Josh Donohoe</t>
  </si>
  <si>
    <t>Harry Underwood</t>
  </si>
  <si>
    <t>Jack Craik</t>
  </si>
  <si>
    <t>Verity Szala</t>
  </si>
  <si>
    <t>Brooke Asser</t>
  </si>
  <si>
    <t>Aimee Dickson</t>
  </si>
  <si>
    <t>Kate Ritchie</t>
  </si>
  <si>
    <t>Amber Cowan</t>
  </si>
  <si>
    <t>Emma Drake</t>
  </si>
  <si>
    <t xml:space="preserve"> Phoebe Ryder</t>
  </si>
  <si>
    <t>Daisy Lamb</t>
  </si>
  <si>
    <t>Alexandria Marwick</t>
  </si>
  <si>
    <t>Ben East</t>
  </si>
  <si>
    <t>Cameron Langley</t>
  </si>
  <si>
    <t>George Cowmeadow</t>
  </si>
  <si>
    <t>Toby Stancombe</t>
  </si>
  <si>
    <t>Tom Hills</t>
  </si>
  <si>
    <t>Charlie Hart</t>
  </si>
  <si>
    <t>Christian Yates</t>
  </si>
  <si>
    <t>Joshua Sells</t>
  </si>
  <si>
    <t>Thomas Fareta</t>
  </si>
  <si>
    <t>Cameron Smith</t>
  </si>
  <si>
    <t>Elliot Jones</t>
  </si>
  <si>
    <t>Luke Jones</t>
  </si>
  <si>
    <t>Thomas Joyce</t>
  </si>
  <si>
    <t>Anna Pettit</t>
  </si>
  <si>
    <t>Millie Quaintance</t>
  </si>
  <si>
    <t>Kira Barton</t>
  </si>
  <si>
    <t>Francesca Young</t>
  </si>
  <si>
    <t>Phoebe Hoaen</t>
  </si>
  <si>
    <t>Isabella Brown</t>
  </si>
  <si>
    <t>Olivia Lamb</t>
  </si>
  <si>
    <t>Freya Owen</t>
  </si>
  <si>
    <t>Elise Szala</t>
  </si>
  <si>
    <t>Helena Armstrong</t>
  </si>
  <si>
    <t>Sophie Cunningham</t>
  </si>
  <si>
    <t>Kora-May Stevens</t>
  </si>
  <si>
    <t>Aimee House-Goodwin</t>
  </si>
  <si>
    <t>Lucy Wells</t>
  </si>
  <si>
    <t>Cameron McCulloch</t>
  </si>
  <si>
    <t xml:space="preserve">ns  </t>
  </si>
  <si>
    <t>Elliott Couse</t>
  </si>
  <si>
    <t>Alexander Shepherd</t>
  </si>
  <si>
    <t>Isobel Isom</t>
  </si>
  <si>
    <t>Cei Kimber-Bidlot</t>
  </si>
  <si>
    <t>Simon Fahl</t>
  </si>
  <si>
    <t>William Barrett</t>
  </si>
  <si>
    <t>George Fernandez</t>
  </si>
  <si>
    <t>James Fernandez</t>
  </si>
  <si>
    <t>Abingdon AC</t>
  </si>
  <si>
    <t>U13 W</t>
  </si>
  <si>
    <t>U15 W</t>
  </si>
  <si>
    <t>U17 W</t>
  </si>
  <si>
    <t>U20 W</t>
  </si>
  <si>
    <t>U13 M</t>
  </si>
  <si>
    <t>U15 M</t>
  </si>
  <si>
    <t>U17 M</t>
  </si>
  <si>
    <t>U20 M</t>
  </si>
  <si>
    <t>enter yellow data only</t>
  </si>
  <si>
    <t>for age / sex - click on box then use drop down to ensure correct format</t>
  </si>
  <si>
    <t>Match</t>
  </si>
  <si>
    <t>age / sex</t>
  </si>
  <si>
    <t>Oxford City AC</t>
  </si>
  <si>
    <t>Banbury</t>
  </si>
  <si>
    <t>Bicester AC</t>
  </si>
  <si>
    <t>Team Kennet</t>
  </si>
  <si>
    <t>Radley AC</t>
  </si>
  <si>
    <t>White Horse</t>
  </si>
  <si>
    <t>Witney RR</t>
  </si>
  <si>
    <t>JODIE KRUMINS</t>
  </si>
  <si>
    <t>Blake Strickland-Bennett</t>
  </si>
  <si>
    <t>3.22</t>
  </si>
  <si>
    <t>3.03</t>
  </si>
  <si>
    <t>3.58</t>
  </si>
  <si>
    <t>3.81</t>
  </si>
  <si>
    <t>2.94</t>
  </si>
  <si>
    <t>3.55</t>
  </si>
  <si>
    <t>2.78</t>
  </si>
  <si>
    <t>3.15</t>
  </si>
  <si>
    <t>3.20</t>
  </si>
  <si>
    <t>2.32</t>
  </si>
  <si>
    <t>3.42</t>
  </si>
  <si>
    <t>r</t>
  </si>
  <si>
    <t>xx</t>
  </si>
  <si>
    <t>n</t>
  </si>
  <si>
    <t>oo</t>
  </si>
  <si>
    <t>rr</t>
  </si>
  <si>
    <t>o</t>
  </si>
  <si>
    <t>nn</t>
  </si>
  <si>
    <t>bb</t>
  </si>
  <si>
    <t>NJ</t>
  </si>
  <si>
    <t>14.04</t>
  </si>
  <si>
    <t>15.02</t>
  </si>
  <si>
    <t>15.08</t>
  </si>
  <si>
    <t>16.34</t>
  </si>
  <si>
    <t>16.79</t>
  </si>
  <si>
    <t>15.59</t>
  </si>
  <si>
    <t>16.89</t>
  </si>
  <si>
    <t>aa</t>
  </si>
  <si>
    <t>5:53.34</t>
  </si>
  <si>
    <t>6:51.10</t>
  </si>
  <si>
    <t>JOE OSLER</t>
  </si>
  <si>
    <t>TEAM KENNETT</t>
  </si>
  <si>
    <t>5:23.40</t>
  </si>
  <si>
    <t>w</t>
  </si>
  <si>
    <t>ww</t>
  </si>
  <si>
    <t>Charlie Shepherd</t>
  </si>
  <si>
    <t>Team Kennett</t>
  </si>
  <si>
    <t>Oxford City</t>
  </si>
  <si>
    <t>Michael Ridewood</t>
  </si>
  <si>
    <t>4.02</t>
  </si>
  <si>
    <t>Shot</t>
  </si>
  <si>
    <t>4.93</t>
  </si>
  <si>
    <t>6.89</t>
  </si>
  <si>
    <t>10.12</t>
  </si>
  <si>
    <t>Discus</t>
  </si>
  <si>
    <t>11.82</t>
  </si>
  <si>
    <t>11.89</t>
  </si>
</sst>
</file>

<file path=xl/styles.xml><?xml version="1.0" encoding="utf-8"?>
<styleSheet xmlns="http://schemas.openxmlformats.org/spreadsheetml/2006/main">
  <numFmts count="4">
    <numFmt numFmtId="164" formatCode="0.0"/>
    <numFmt numFmtId="165" formatCode="[$-F800]dddd\,\ mmmm\ dd\,\ yyyy"/>
    <numFmt numFmtId="166" formatCode="h:mm"/>
    <numFmt numFmtId="167" formatCode="0;;"/>
  </numFmts>
  <fonts count="65">
    <font>
      <sz val="10"/>
      <name val="Arial"/>
    </font>
    <font>
      <sz val="10"/>
      <name val="Arial"/>
      <family val="2"/>
    </font>
    <font>
      <sz val="8"/>
      <name val="Arial"/>
      <family val="2"/>
    </font>
    <font>
      <b/>
      <sz val="10"/>
      <name val="Arial"/>
      <family val="2"/>
    </font>
    <font>
      <b/>
      <sz val="12"/>
      <name val="Arial"/>
      <family val="2"/>
    </font>
    <font>
      <b/>
      <sz val="14"/>
      <name val="Arial"/>
      <family val="2"/>
    </font>
    <font>
      <sz val="10"/>
      <name val="Arial"/>
      <family val="2"/>
    </font>
    <font>
      <sz val="12"/>
      <name val="Arial"/>
      <family val="2"/>
    </font>
    <font>
      <sz val="8"/>
      <name val="Arial"/>
      <family val="2"/>
    </font>
    <font>
      <sz val="14"/>
      <name val="Arial"/>
      <family val="2"/>
    </font>
    <font>
      <b/>
      <sz val="26"/>
      <name val="Arial"/>
      <family val="2"/>
    </font>
    <font>
      <b/>
      <sz val="20"/>
      <name val="Arial"/>
      <family val="2"/>
    </font>
    <font>
      <b/>
      <sz val="16"/>
      <name val="Arial"/>
      <family val="2"/>
    </font>
    <font>
      <b/>
      <sz val="18"/>
      <name val="Arial"/>
      <family val="2"/>
    </font>
    <font>
      <b/>
      <u/>
      <sz val="22"/>
      <name val="Arial"/>
      <family val="2"/>
    </font>
    <font>
      <sz val="14"/>
      <name val="Arial"/>
      <family val="2"/>
    </font>
    <font>
      <sz val="18"/>
      <name val="Arial"/>
      <family val="2"/>
    </font>
    <font>
      <b/>
      <sz val="14"/>
      <name val="Arial"/>
      <family val="2"/>
    </font>
    <font>
      <sz val="16"/>
      <name val="Arial"/>
      <family val="2"/>
    </font>
    <font>
      <b/>
      <u/>
      <sz val="20"/>
      <name val="Arial"/>
      <family val="2"/>
    </font>
    <font>
      <sz val="9"/>
      <name val="Arial"/>
      <family val="2"/>
    </font>
    <font>
      <b/>
      <sz val="20"/>
      <color indexed="81"/>
      <name val="Tahoma"/>
      <family val="2"/>
    </font>
    <font>
      <sz val="20"/>
      <color indexed="81"/>
      <name val="Tahoma"/>
      <family val="2"/>
    </font>
    <font>
      <b/>
      <sz val="20"/>
      <color indexed="10"/>
      <name val="Arial"/>
      <family val="2"/>
    </font>
    <font>
      <sz val="12"/>
      <name val="Arial"/>
      <family val="2"/>
    </font>
    <font>
      <b/>
      <sz val="16"/>
      <name val="Arial"/>
      <family val="2"/>
    </font>
    <font>
      <sz val="16"/>
      <name val="Arial"/>
      <family val="2"/>
    </font>
    <font>
      <sz val="10"/>
      <name val="Arial Narrow"/>
      <family val="2"/>
    </font>
    <font>
      <sz val="8"/>
      <name val="Arial Narrow"/>
      <family val="2"/>
    </font>
    <font>
      <b/>
      <sz val="24"/>
      <name val="Arial Black"/>
      <family val="2"/>
    </font>
    <font>
      <sz val="12"/>
      <name val="Arial Narrow"/>
      <family val="2"/>
    </font>
    <font>
      <b/>
      <sz val="10"/>
      <name val="Arial"/>
      <family val="2"/>
    </font>
    <font>
      <b/>
      <sz val="36"/>
      <name val="Arial"/>
      <family val="2"/>
    </font>
    <font>
      <u/>
      <sz val="26"/>
      <name val="Arial"/>
      <family val="2"/>
    </font>
    <font>
      <b/>
      <u/>
      <sz val="28"/>
      <name val="Arial"/>
      <family val="2"/>
    </font>
    <font>
      <sz val="10"/>
      <name val="Arial Narrow"/>
      <family val="2"/>
    </font>
    <font>
      <b/>
      <sz val="14"/>
      <name val="Arial Narrow"/>
      <family val="2"/>
    </font>
    <font>
      <sz val="26"/>
      <name val="Arial"/>
      <family val="2"/>
    </font>
    <font>
      <b/>
      <u/>
      <sz val="10"/>
      <name val="Arial"/>
      <family val="2"/>
    </font>
    <font>
      <u/>
      <sz val="24"/>
      <name val="Arial"/>
      <family val="2"/>
    </font>
    <font>
      <sz val="16"/>
      <color rgb="FFFF0000"/>
      <name val="Arial"/>
      <family val="2"/>
    </font>
    <font>
      <sz val="10"/>
      <color rgb="FFFFFF00"/>
      <name val="Arial"/>
      <family val="2"/>
    </font>
    <font>
      <sz val="48"/>
      <color rgb="FFFFFF00"/>
      <name val="Arial"/>
      <family val="2"/>
    </font>
    <font>
      <b/>
      <sz val="24"/>
      <color rgb="FFFFFF00"/>
      <name val="Arial"/>
      <family val="2"/>
    </font>
    <font>
      <b/>
      <sz val="26"/>
      <color rgb="FFFFFF00"/>
      <name val="Arial"/>
      <family val="2"/>
    </font>
    <font>
      <sz val="24"/>
      <name val="Arial"/>
      <family val="2"/>
    </font>
    <font>
      <b/>
      <sz val="14"/>
      <color rgb="FFFFFF00"/>
      <name val="Arial"/>
      <family val="2"/>
    </font>
    <font>
      <sz val="12"/>
      <color rgb="FFFFFF0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38">
    <fill>
      <patternFill patternType="none"/>
    </fill>
    <fill>
      <patternFill patternType="gray125"/>
    </fill>
    <fill>
      <patternFill patternType="solid">
        <fgColor indexed="43"/>
        <bgColor indexed="64"/>
      </patternFill>
    </fill>
    <fill>
      <patternFill patternType="solid">
        <fgColor indexed="11"/>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22"/>
        <bgColor indexed="64"/>
      </patternFill>
    </fill>
    <fill>
      <patternFill patternType="lightTrellis"/>
    </fill>
    <fill>
      <patternFill patternType="lightTrellis">
        <bgColor indexed="45"/>
      </patternFill>
    </fill>
    <fill>
      <patternFill patternType="lightTrellis">
        <bgColor indexed="44"/>
      </patternFill>
    </fill>
    <fill>
      <patternFill patternType="solid">
        <fgColor rgb="FFFF0000"/>
        <bgColor indexed="64"/>
      </patternFill>
    </fill>
    <fill>
      <patternFill patternType="solid">
        <fgColor rgb="FFFF99FF"/>
        <bgColor indexed="64"/>
      </patternFill>
    </fill>
    <fill>
      <patternFill patternType="solid">
        <fgColor theme="8" tint="0.79998168889431442"/>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ck">
        <color indexed="64"/>
      </right>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8">
    <xf numFmtId="0" fontId="0" fillId="0" borderId="0"/>
    <xf numFmtId="0" fontId="27" fillId="0" borderId="0"/>
    <xf numFmtId="0" fontId="35" fillId="0" borderId="0"/>
    <xf numFmtId="0" fontId="1" fillId="0" borderId="0"/>
    <xf numFmtId="0" fontId="6" fillId="0" borderId="0"/>
    <xf numFmtId="0" fontId="35" fillId="0" borderId="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33" borderId="0" applyNumberFormat="0" applyBorder="0" applyAlignment="0" applyProtection="0"/>
    <xf numFmtId="0" fontId="50" fillId="17" borderId="0" applyNumberFormat="0" applyBorder="0" applyAlignment="0" applyProtection="0"/>
    <xf numFmtId="0" fontId="51" fillId="34" borderId="30" applyNumberFormat="0" applyAlignment="0" applyProtection="0"/>
    <xf numFmtId="0" fontId="52" fillId="35" borderId="31" applyNumberFormat="0" applyAlignment="0" applyProtection="0"/>
    <xf numFmtId="0" fontId="53" fillId="0" borderId="0" applyNumberFormat="0" applyFill="0" applyBorder="0" applyAlignment="0" applyProtection="0"/>
    <xf numFmtId="0" fontId="54" fillId="18" borderId="0" applyNumberFormat="0" applyBorder="0" applyAlignment="0" applyProtection="0"/>
    <xf numFmtId="0" fontId="55" fillId="0" borderId="32" applyNumberFormat="0" applyFill="0" applyAlignment="0" applyProtection="0"/>
    <xf numFmtId="0" fontId="56" fillId="0" borderId="33" applyNumberFormat="0" applyFill="0" applyAlignment="0" applyProtection="0"/>
    <xf numFmtId="0" fontId="57" fillId="0" borderId="34" applyNumberFormat="0" applyFill="0" applyAlignment="0" applyProtection="0"/>
    <xf numFmtId="0" fontId="57" fillId="0" borderId="0" applyNumberFormat="0" applyFill="0" applyBorder="0" applyAlignment="0" applyProtection="0"/>
    <xf numFmtId="0" fontId="58" fillId="21" borderId="30" applyNumberFormat="0" applyAlignment="0" applyProtection="0"/>
    <xf numFmtId="0" fontId="59" fillId="0" borderId="35" applyNumberFormat="0" applyFill="0" applyAlignment="0" applyProtection="0"/>
    <xf numFmtId="0" fontId="60" fillId="36" borderId="0" applyNumberFormat="0" applyBorder="0" applyAlignment="0" applyProtection="0"/>
    <xf numFmtId="0" fontId="6" fillId="0" borderId="0"/>
    <xf numFmtId="0" fontId="6" fillId="37" borderId="36" applyNumberFormat="0" applyFont="0" applyAlignment="0" applyProtection="0"/>
    <xf numFmtId="0" fontId="61" fillId="34" borderId="37" applyNumberFormat="0" applyAlignment="0" applyProtection="0"/>
    <xf numFmtId="0" fontId="62" fillId="0" borderId="0" applyNumberFormat="0" applyFill="0" applyBorder="0" applyAlignment="0" applyProtection="0"/>
    <xf numFmtId="0" fontId="63" fillId="0" borderId="38" applyNumberFormat="0" applyFill="0" applyAlignment="0" applyProtection="0"/>
    <xf numFmtId="0" fontId="64" fillId="0" borderId="0" applyNumberFormat="0" applyFill="0" applyBorder="0" applyAlignment="0" applyProtection="0"/>
  </cellStyleXfs>
  <cellXfs count="492">
    <xf numFmtId="0" fontId="0" fillId="0" borderId="0" xfId="0"/>
    <xf numFmtId="0" fontId="2" fillId="0" borderId="0" xfId="0" applyFont="1"/>
    <xf numFmtId="0" fontId="6" fillId="0" borderId="0" xfId="0" applyFont="1" applyFill="1" applyBorder="1" applyAlignment="1">
      <alignment horizontal="center" vertical="center"/>
    </xf>
    <xf numFmtId="0" fontId="2" fillId="0" borderId="0" xfId="0" applyFont="1" applyFill="1" applyAlignment="1">
      <alignment horizontal="center" vertical="center"/>
    </xf>
    <xf numFmtId="0" fontId="7" fillId="0" borderId="0" xfId="0" applyFont="1" applyFill="1" applyAlignment="1">
      <alignment horizontal="center" vertical="center"/>
    </xf>
    <xf numFmtId="0" fontId="6" fillId="0" borderId="0" xfId="0" applyFont="1" applyFill="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xf numFmtId="0" fontId="7"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5" fillId="0" borderId="0" xfId="0" applyFont="1" applyAlignment="1">
      <alignment vertical="center" wrapText="1"/>
    </xf>
    <xf numFmtId="0" fontId="5" fillId="0" borderId="1" xfId="0" applyFont="1" applyBorder="1" applyAlignment="1">
      <alignment horizontal="center" vertical="center" wrapText="1"/>
    </xf>
    <xf numFmtId="0" fontId="15" fillId="0" borderId="1" xfId="0" applyFont="1" applyBorder="1" applyAlignment="1">
      <alignment vertical="center" wrapText="1"/>
    </xf>
    <xf numFmtId="0" fontId="5" fillId="0" borderId="0" xfId="0" applyFont="1" applyAlignment="1">
      <alignment horizontal="center" vertical="center" wrapText="1"/>
    </xf>
    <xf numFmtId="0" fontId="15"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5" fillId="0" borderId="3" xfId="0" applyFont="1" applyBorder="1" applyAlignment="1">
      <alignment horizontal="left" vertical="center" wrapText="1"/>
    </xf>
    <xf numFmtId="0" fontId="12" fillId="0" borderId="1" xfId="0" applyFont="1" applyFill="1" applyBorder="1" applyAlignment="1">
      <alignment horizontal="center" vertical="center" wrapText="1"/>
    </xf>
    <xf numFmtId="0" fontId="15" fillId="0" borderId="0" xfId="0" applyFont="1" applyAlignment="1">
      <alignment horizontal="center"/>
    </xf>
    <xf numFmtId="0" fontId="18" fillId="0" borderId="1" xfId="0" applyFont="1" applyFill="1" applyBorder="1" applyAlignment="1">
      <alignment horizontal="center" vertical="center"/>
    </xf>
    <xf numFmtId="0" fontId="2" fillId="0" borderId="0" xfId="0" applyFont="1" applyBorder="1"/>
    <xf numFmtId="0" fontId="6" fillId="0" borderId="0" xfId="0" quotePrefix="1" applyFont="1" applyFill="1" applyBorder="1" applyAlignment="1">
      <alignment horizontal="center" vertical="center"/>
    </xf>
    <xf numFmtId="0" fontId="6" fillId="0" borderId="0" xfId="0" applyFont="1" applyFill="1" applyBorder="1" applyAlignment="1">
      <alignment vertical="center"/>
    </xf>
    <xf numFmtId="0" fontId="2" fillId="0" borderId="0" xfId="0" applyFont="1" applyAlignment="1"/>
    <xf numFmtId="0" fontId="0" fillId="0" borderId="0" xfId="0" applyBorder="1"/>
    <xf numFmtId="2" fontId="15" fillId="0" borderId="0" xfId="0" applyNumberFormat="1" applyFont="1" applyBorder="1" applyAlignment="1">
      <alignment horizontal="center"/>
    </xf>
    <xf numFmtId="0" fontId="0" fillId="0" borderId="0" xfId="0" applyFill="1" applyBorder="1" applyAlignment="1">
      <alignment horizontal="center" vertical="center"/>
    </xf>
    <xf numFmtId="0" fontId="15" fillId="0" borderId="1" xfId="0" applyFont="1" applyFill="1" applyBorder="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2" fontId="6" fillId="0" borderId="0" xfId="0" applyNumberFormat="1" applyFont="1" applyFill="1" applyAlignment="1">
      <alignment vertical="center"/>
    </xf>
    <xf numFmtId="0" fontId="6" fillId="0" borderId="1"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0" applyFont="1"/>
    <xf numFmtId="0" fontId="2" fillId="0" borderId="0" xfId="0" applyFont="1" applyFill="1" applyBorder="1" applyAlignment="1">
      <alignment horizontal="center" vertical="center"/>
    </xf>
    <xf numFmtId="0" fontId="9" fillId="0" borderId="0" xfId="0" applyFont="1" applyFill="1" applyAlignment="1"/>
    <xf numFmtId="0" fontId="9" fillId="0" borderId="0" xfId="0" applyFont="1" applyFill="1"/>
    <xf numFmtId="0" fontId="9"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2" fillId="0" borderId="1" xfId="0" applyFont="1" applyFill="1" applyBorder="1" applyAlignment="1">
      <alignment horizontal="center" vertical="center"/>
    </xf>
    <xf numFmtId="2" fontId="7" fillId="0" borderId="1" xfId="0" applyNumberFormat="1" applyFont="1" applyFill="1" applyBorder="1" applyAlignment="1">
      <alignment horizontal="center" vertical="center"/>
    </xf>
    <xf numFmtId="0" fontId="15" fillId="0" borderId="0" xfId="0" applyFont="1" applyFill="1" applyBorder="1" applyAlignment="1">
      <alignment vertical="center" wrapText="1"/>
    </xf>
    <xf numFmtId="164" fontId="12" fillId="0" borderId="0" xfId="0" applyNumberFormat="1" applyFont="1" applyFill="1" applyBorder="1" applyAlignment="1">
      <alignment vertical="center" wrapText="1"/>
    </xf>
    <xf numFmtId="164" fontId="13" fillId="0" borderId="0" xfId="0" applyNumberFormat="1" applyFont="1" applyFill="1" applyBorder="1" applyAlignment="1">
      <alignment vertical="center"/>
    </xf>
    <xf numFmtId="0" fontId="16" fillId="0" borderId="0" xfId="0" applyFont="1" applyFill="1" applyBorder="1" applyAlignment="1">
      <alignment vertical="center"/>
    </xf>
    <xf numFmtId="0" fontId="4" fillId="0" borderId="0" xfId="0" applyFont="1" applyFill="1" applyBorder="1" applyAlignment="1">
      <alignment vertical="center"/>
    </xf>
    <xf numFmtId="0" fontId="15" fillId="0" borderId="0" xfId="0" applyFont="1" applyBorder="1" applyAlignment="1">
      <alignment vertical="center" wrapText="1"/>
    </xf>
    <xf numFmtId="0" fontId="9" fillId="0" borderId="0" xfId="0" applyFont="1" applyFill="1" applyBorder="1" applyAlignment="1">
      <alignment horizontal="center" vertical="center"/>
    </xf>
    <xf numFmtId="2" fontId="7" fillId="0" borderId="0" xfId="0" applyNumberFormat="1" applyFont="1" applyFill="1" applyBorder="1" applyAlignment="1">
      <alignment horizontal="center" vertical="center"/>
    </xf>
    <xf numFmtId="0" fontId="20" fillId="0" borderId="0" xfId="0" applyFont="1" applyFill="1" applyAlignment="1">
      <alignment vertical="center"/>
    </xf>
    <xf numFmtId="0" fontId="1" fillId="0" borderId="0" xfId="0" applyFont="1" applyAlignment="1">
      <alignment horizontal="left" vertical="center"/>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20" fillId="0" borderId="1" xfId="0" applyFont="1" applyFill="1" applyBorder="1" applyAlignment="1">
      <alignment horizontal="center" vertical="center"/>
    </xf>
    <xf numFmtId="0" fontId="2"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9" fillId="2" borderId="1" xfId="0" applyFont="1" applyFill="1" applyBorder="1" applyAlignment="1">
      <alignment horizontal="center" vertical="center"/>
    </xf>
    <xf numFmtId="2" fontId="9" fillId="2" borderId="1" xfId="0" applyNumberFormat="1" applyFont="1" applyFill="1" applyBorder="1" applyAlignment="1">
      <alignment horizontal="center" vertical="center"/>
    </xf>
    <xf numFmtId="47" fontId="9"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5" fillId="0" borderId="1" xfId="0" applyFont="1" applyBorder="1"/>
    <xf numFmtId="0" fontId="15" fillId="0" borderId="1" xfId="0" applyFont="1" applyBorder="1" applyAlignment="1">
      <alignment horizontal="center"/>
    </xf>
    <xf numFmtId="49" fontId="15" fillId="0" borderId="0" xfId="0" applyNumberFormat="1" applyFont="1" applyAlignment="1">
      <alignment horizontal="center"/>
    </xf>
    <xf numFmtId="0" fontId="15" fillId="0" borderId="0" xfId="0" applyFont="1" applyBorder="1" applyAlignment="1">
      <alignment horizontal="center"/>
    </xf>
    <xf numFmtId="49" fontId="15" fillId="0" borderId="1" xfId="0" applyNumberFormat="1" applyFont="1" applyBorder="1" applyAlignment="1">
      <alignment horizontal="center"/>
    </xf>
    <xf numFmtId="49" fontId="15" fillId="0" borderId="0" xfId="0" applyNumberFormat="1" applyFont="1" applyBorder="1" applyAlignment="1">
      <alignment horizontal="center"/>
    </xf>
    <xf numFmtId="0" fontId="15" fillId="0" borderId="0" xfId="0" applyFont="1" applyBorder="1" applyAlignment="1"/>
    <xf numFmtId="0" fontId="5" fillId="0" borderId="0" xfId="0" applyFont="1" applyFill="1" applyBorder="1" applyAlignment="1">
      <alignment horizontal="center" vertical="center"/>
    </xf>
    <xf numFmtId="0" fontId="9" fillId="0" borderId="0" xfId="0" applyFont="1" applyFill="1" applyBorder="1"/>
    <xf numFmtId="0" fontId="9" fillId="0" borderId="0" xfId="0" applyFont="1" applyBorder="1"/>
    <xf numFmtId="0" fontId="9" fillId="0" borderId="0" xfId="0" quotePrefix="1" applyFont="1" applyFill="1" applyBorder="1" applyAlignment="1">
      <alignment horizontal="center" vertical="center"/>
    </xf>
    <xf numFmtId="0" fontId="9" fillId="0" borderId="0" xfId="0" quotePrefix="1" applyFont="1" applyFill="1" applyBorder="1"/>
    <xf numFmtId="0" fontId="9" fillId="0" borderId="0" xfId="0" applyFont="1" applyFill="1" applyBorder="1" applyAlignment="1"/>
    <xf numFmtId="0" fontId="9" fillId="0" borderId="0" xfId="0" applyFont="1" applyAlignment="1"/>
    <xf numFmtId="49" fontId="9" fillId="0" borderId="0" xfId="0" applyNumberFormat="1" applyFont="1" applyFill="1" applyAlignment="1">
      <alignment horizontal="center" vertical="center"/>
    </xf>
    <xf numFmtId="2" fontId="15" fillId="0" borderId="1" xfId="0" applyNumberFormat="1" applyFont="1" applyBorder="1" applyAlignment="1">
      <alignment horizontal="center"/>
    </xf>
    <xf numFmtId="47" fontId="15" fillId="0" borderId="1" xfId="0" applyNumberFormat="1" applyFont="1" applyBorder="1" applyAlignment="1">
      <alignment horizontal="center"/>
    </xf>
    <xf numFmtId="2" fontId="9" fillId="0" borderId="0" xfId="0" applyNumberFormat="1" applyFont="1" applyFill="1" applyAlignment="1">
      <alignment horizontal="center" vertical="center"/>
    </xf>
    <xf numFmtId="47" fontId="9" fillId="0" borderId="0" xfId="0" applyNumberFormat="1" applyFont="1" applyFill="1" applyAlignment="1">
      <alignment horizontal="center" vertical="center"/>
    </xf>
    <xf numFmtId="0" fontId="6" fillId="0" borderId="3" xfId="0" applyFont="1" applyFill="1" applyBorder="1" applyAlignment="1">
      <alignment horizontal="center" vertical="center"/>
    </xf>
    <xf numFmtId="0" fontId="15" fillId="0" borderId="3" xfId="0" applyFont="1" applyFill="1" applyBorder="1" applyAlignment="1">
      <alignment horizontal="center" vertical="center"/>
    </xf>
    <xf numFmtId="2" fontId="7" fillId="0" borderId="3" xfId="0" applyNumberFormat="1" applyFont="1" applyFill="1" applyBorder="1" applyAlignment="1">
      <alignment horizontal="center" vertical="center"/>
    </xf>
    <xf numFmtId="0" fontId="6" fillId="3" borderId="1" xfId="0" applyFont="1" applyFill="1" applyBorder="1" applyAlignment="1">
      <alignment vertical="center"/>
    </xf>
    <xf numFmtId="0" fontId="6" fillId="3" borderId="1" xfId="0" applyFont="1" applyFill="1" applyBorder="1" applyAlignment="1">
      <alignment horizontal="center" vertical="center"/>
    </xf>
    <xf numFmtId="0" fontId="9" fillId="0" borderId="1" xfId="0" applyFont="1" applyFill="1" applyBorder="1" applyAlignment="1">
      <alignment horizontal="left" vertical="center"/>
    </xf>
    <xf numFmtId="2" fontId="7" fillId="0" borderId="1" xfId="0" quotePrefix="1" applyNumberFormat="1" applyFont="1" applyFill="1" applyBorder="1" applyAlignment="1">
      <alignment horizontal="center" vertical="center"/>
    </xf>
    <xf numFmtId="0" fontId="24" fillId="0" borderId="0" xfId="0" applyFont="1" applyAlignment="1">
      <alignment horizontal="center" vertical="center"/>
    </xf>
    <xf numFmtId="0" fontId="24" fillId="0" borderId="1" xfId="0" applyFont="1" applyBorder="1" applyAlignment="1">
      <alignment horizontal="center" vertical="center"/>
    </xf>
    <xf numFmtId="0" fontId="24" fillId="0" borderId="0" xfId="0" applyFont="1" applyAlignment="1">
      <alignment horizontal="center" vertical="center" wrapText="1"/>
    </xf>
    <xf numFmtId="0" fontId="24" fillId="0" borderId="0" xfId="0" applyFont="1" applyAlignment="1">
      <alignment horizontal="left" vertical="center"/>
    </xf>
    <xf numFmtId="0" fontId="1" fillId="0" borderId="1" xfId="0" applyFont="1" applyBorder="1" applyAlignment="1">
      <alignment horizontal="center" vertical="center" wrapText="1"/>
    </xf>
    <xf numFmtId="0" fontId="18" fillId="0" borderId="0" xfId="0" applyFont="1" applyAlignment="1">
      <alignment horizontal="center" vertical="center"/>
    </xf>
    <xf numFmtId="1" fontId="12" fillId="0" borderId="0" xfId="0" applyNumberFormat="1" applyFont="1" applyAlignment="1">
      <alignment horizontal="left" vertical="center" indent="1"/>
    </xf>
    <xf numFmtId="0" fontId="26" fillId="0" borderId="0" xfId="0" applyFont="1" applyAlignment="1">
      <alignment horizontal="center" vertical="center"/>
    </xf>
    <xf numFmtId="0" fontId="15" fillId="0" borderId="1" xfId="0" quotePrefix="1" applyFont="1" applyFill="1" applyBorder="1" applyAlignment="1">
      <alignment horizontal="center" vertical="center"/>
    </xf>
    <xf numFmtId="0" fontId="9" fillId="0" borderId="1" xfId="0" quotePrefix="1" applyFont="1" applyFill="1" applyBorder="1" applyAlignment="1">
      <alignment horizontal="center" vertical="center"/>
    </xf>
    <xf numFmtId="47" fontId="7" fillId="0" borderId="1" xfId="0" quotePrefix="1" applyNumberFormat="1" applyFont="1" applyFill="1" applyBorder="1" applyAlignment="1">
      <alignment horizontal="center" vertical="center"/>
    </xf>
    <xf numFmtId="0" fontId="23" fillId="0" borderId="0" xfId="0" applyFont="1" applyAlignment="1">
      <alignment horizontal="left" vertical="center"/>
    </xf>
    <xf numFmtId="47" fontId="15" fillId="0" borderId="0" xfId="0" applyNumberFormat="1" applyFont="1" applyBorder="1" applyAlignment="1">
      <alignment horizontal="center"/>
    </xf>
    <xf numFmtId="0" fontId="17" fillId="0" borderId="1" xfId="0" applyFont="1" applyFill="1" applyBorder="1" applyAlignment="1">
      <alignment horizontal="center"/>
    </xf>
    <xf numFmtId="0" fontId="5" fillId="0" borderId="1" xfId="0" applyFont="1" applyFill="1" applyBorder="1" applyAlignment="1">
      <alignment horizontal="center"/>
    </xf>
    <xf numFmtId="0" fontId="0" fillId="0" borderId="0" xfId="0" applyFill="1"/>
    <xf numFmtId="0" fontId="15" fillId="0" borderId="1" xfId="0" applyFont="1" applyFill="1" applyBorder="1"/>
    <xf numFmtId="0" fontId="17" fillId="0" borderId="1" xfId="0" applyFont="1" applyFill="1" applyBorder="1"/>
    <xf numFmtId="2" fontId="15" fillId="0" borderId="1" xfId="0" applyNumberFormat="1" applyFont="1" applyFill="1" applyBorder="1" applyAlignment="1">
      <alignment horizontal="center"/>
    </xf>
    <xf numFmtId="47" fontId="15" fillId="0" borderId="1" xfId="0" applyNumberFormat="1" applyFont="1" applyFill="1" applyBorder="1" applyAlignment="1">
      <alignment horizontal="center"/>
    </xf>
    <xf numFmtId="0" fontId="0" fillId="0" borderId="0" xfId="0" applyFill="1" applyBorder="1"/>
    <xf numFmtId="2" fontId="15" fillId="0" borderId="0" xfId="0" applyNumberFormat="1" applyFont="1" applyFill="1" applyBorder="1" applyAlignment="1">
      <alignment horizontal="center"/>
    </xf>
    <xf numFmtId="0" fontId="15" fillId="0" borderId="1" xfId="0" applyFont="1" applyFill="1" applyBorder="1" applyAlignment="1">
      <alignment horizontal="center"/>
    </xf>
    <xf numFmtId="0" fontId="15" fillId="0" borderId="0" xfId="0" applyFont="1" applyFill="1"/>
    <xf numFmtId="0" fontId="15" fillId="0" borderId="0" xfId="0" applyFont="1" applyFill="1" applyAlignment="1">
      <alignment horizontal="center"/>
    </xf>
    <xf numFmtId="0" fontId="5" fillId="0" borderId="0" xfId="0" applyFont="1" applyFill="1" applyAlignment="1">
      <alignment horizontal="center"/>
    </xf>
    <xf numFmtId="0" fontId="24"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1" fillId="0" borderId="0" xfId="0" applyFont="1" applyBorder="1" applyAlignment="1">
      <alignment horizontal="left" vertical="center"/>
    </xf>
    <xf numFmtId="0" fontId="12" fillId="0" borderId="1" xfId="1" applyFont="1" applyFill="1" applyBorder="1" applyAlignment="1">
      <alignment horizontal="center" vertical="center"/>
    </xf>
    <xf numFmtId="0" fontId="7" fillId="0" borderId="0" xfId="1" applyFont="1" applyFill="1" applyBorder="1" applyAlignment="1">
      <alignment horizontal="center" vertical="center" wrapText="1"/>
    </xf>
    <xf numFmtId="0" fontId="7" fillId="0" borderId="0" xfId="1" applyFont="1" applyFill="1" applyAlignment="1">
      <alignment horizontal="center" vertical="center"/>
    </xf>
    <xf numFmtId="0" fontId="12" fillId="0" borderId="1" xfId="1" applyFont="1" applyFill="1" applyBorder="1" applyAlignment="1">
      <alignment horizontal="center" vertical="center" wrapText="1"/>
    </xf>
    <xf numFmtId="0" fontId="7" fillId="0" borderId="0" xfId="1" applyFont="1" applyFill="1" applyBorder="1" applyAlignment="1">
      <alignment horizontal="center" vertical="center"/>
    </xf>
    <xf numFmtId="0" fontId="4" fillId="0" borderId="0" xfId="1" applyFont="1" applyFill="1" applyAlignment="1">
      <alignment horizontal="center" vertical="center"/>
    </xf>
    <xf numFmtId="0" fontId="7" fillId="0" borderId="0" xfId="1" applyFont="1" applyBorder="1" applyAlignment="1">
      <alignment horizontal="center" vertical="center" textRotation="90" wrapText="1"/>
    </xf>
    <xf numFmtId="0" fontId="4" fillId="0" borderId="0" xfId="1" applyFont="1" applyFill="1" applyAlignment="1">
      <alignment horizontal="center"/>
    </xf>
    <xf numFmtId="2" fontId="7" fillId="0" borderId="0" xfId="1" applyNumberFormat="1" applyFont="1" applyBorder="1" applyAlignment="1">
      <alignment horizontal="center" vertical="center" textRotation="90" wrapText="1"/>
    </xf>
    <xf numFmtId="0" fontId="7" fillId="0" borderId="0" xfId="1" applyFont="1" applyFill="1" applyAlignment="1">
      <alignment vertical="center" textRotation="90"/>
    </xf>
    <xf numFmtId="0" fontId="30" fillId="0" borderId="0" xfId="1" applyFont="1" applyFill="1" applyBorder="1" applyAlignment="1">
      <alignment horizontal="center"/>
    </xf>
    <xf numFmtId="0" fontId="30" fillId="0" borderId="0" xfId="1" applyFont="1" applyFill="1"/>
    <xf numFmtId="0" fontId="30" fillId="0" borderId="0" xfId="1" applyFont="1" applyFill="1" applyBorder="1"/>
    <xf numFmtId="0" fontId="7" fillId="0" borderId="0" xfId="0" applyFont="1" applyFill="1" applyBorder="1" applyAlignment="1">
      <alignment horizontal="center" vertical="center" wrapText="1"/>
    </xf>
    <xf numFmtId="0" fontId="7" fillId="4" borderId="1" xfId="0" applyFont="1" applyFill="1" applyBorder="1" applyAlignment="1">
      <alignment horizontal="center" vertical="center" textRotation="90" wrapText="1"/>
    </xf>
    <xf numFmtId="0" fontId="7" fillId="0" borderId="1" xfId="0" applyFont="1" applyBorder="1" applyAlignment="1">
      <alignment horizontal="center" vertical="center" textRotation="90" wrapText="1"/>
    </xf>
    <xf numFmtId="0" fontId="7" fillId="0" borderId="0" xfId="0" applyFont="1" applyBorder="1" applyAlignment="1">
      <alignment horizontal="center" vertical="center" textRotation="90" wrapText="1"/>
    </xf>
    <xf numFmtId="0" fontId="4" fillId="0" borderId="0" xfId="0" applyFont="1" applyFill="1" applyAlignment="1">
      <alignment horizontal="center"/>
    </xf>
    <xf numFmtId="0" fontId="7" fillId="0" borderId="1" xfId="0" applyFont="1" applyFill="1" applyBorder="1" applyAlignment="1">
      <alignment vertical="center"/>
    </xf>
    <xf numFmtId="2" fontId="7" fillId="0" borderId="0" xfId="0" applyNumberFormat="1" applyFont="1" applyBorder="1" applyAlignment="1">
      <alignment horizontal="center" vertical="center" textRotation="90" wrapText="1"/>
    </xf>
    <xf numFmtId="0" fontId="7" fillId="0" borderId="0" xfId="0" applyFont="1" applyFill="1" applyAlignment="1">
      <alignment vertical="center" textRotation="90"/>
    </xf>
    <xf numFmtId="0" fontId="30" fillId="4" borderId="1" xfId="0" applyFont="1" applyFill="1" applyBorder="1" applyAlignment="1">
      <alignment horizontal="center"/>
    </xf>
    <xf numFmtId="0" fontId="30" fillId="0" borderId="1" xfId="0" applyFont="1" applyFill="1" applyBorder="1" applyAlignment="1">
      <alignment horizontal="center"/>
    </xf>
    <xf numFmtId="0" fontId="30" fillId="0" borderId="0" xfId="0" applyFont="1" applyFill="1" applyBorder="1" applyAlignment="1">
      <alignment horizontal="center"/>
    </xf>
    <xf numFmtId="0" fontId="30" fillId="0" borderId="0" xfId="0" applyFont="1" applyFill="1"/>
    <xf numFmtId="0" fontId="30" fillId="0" borderId="1" xfId="0" applyFont="1" applyFill="1" applyBorder="1" applyAlignment="1">
      <alignment horizontal="center" vertical="center"/>
    </xf>
    <xf numFmtId="0" fontId="30" fillId="0" borderId="0" xfId="0" applyFont="1" applyFill="1" applyBorder="1"/>
    <xf numFmtId="0" fontId="30" fillId="0" borderId="1" xfId="0" applyFont="1" applyFill="1" applyBorder="1"/>
    <xf numFmtId="0" fontId="30" fillId="0" borderId="1" xfId="1" applyFont="1" applyFill="1" applyBorder="1"/>
    <xf numFmtId="0" fontId="6" fillId="5" borderId="1" xfId="0" applyFont="1" applyFill="1" applyBorder="1" applyAlignment="1">
      <alignment horizontal="center" vertical="center"/>
    </xf>
    <xf numFmtId="0" fontId="2" fillId="2" borderId="0" xfId="0" applyFont="1" applyFill="1" applyBorder="1" applyAlignment="1">
      <alignment horizontal="center" vertical="center"/>
    </xf>
    <xf numFmtId="0" fontId="9" fillId="2" borderId="0" xfId="0" applyFont="1" applyFill="1" applyBorder="1" applyAlignment="1">
      <alignment horizontal="center" vertical="center"/>
    </xf>
    <xf numFmtId="2" fontId="9" fillId="2" borderId="0" xfId="0" applyNumberFormat="1" applyFont="1" applyFill="1" applyBorder="1" applyAlignment="1">
      <alignment horizontal="center" vertical="center"/>
    </xf>
    <xf numFmtId="47" fontId="9" fillId="2" borderId="0" xfId="0" applyNumberFormat="1" applyFont="1" applyFill="1" applyBorder="1" applyAlignment="1">
      <alignment horizontal="center" vertical="center"/>
    </xf>
    <xf numFmtId="0" fontId="15" fillId="0" borderId="0" xfId="0" applyFont="1" applyBorder="1" applyAlignment="1">
      <alignment horizontal="center" vertical="center"/>
    </xf>
    <xf numFmtId="0" fontId="15" fillId="0" borderId="4" xfId="0" applyFont="1" applyFill="1" applyBorder="1" applyAlignment="1">
      <alignment horizontal="center" vertical="center"/>
    </xf>
    <xf numFmtId="1" fontId="15" fillId="0" borderId="1" xfId="0" applyNumberFormat="1" applyFont="1" applyFill="1" applyBorder="1" applyAlignment="1">
      <alignment horizontal="center" vertical="center"/>
    </xf>
    <xf numFmtId="165" fontId="15" fillId="0" borderId="1" xfId="0" applyNumberFormat="1" applyFont="1" applyFill="1" applyBorder="1" applyAlignment="1">
      <alignment horizontal="center" vertical="center"/>
    </xf>
    <xf numFmtId="0" fontId="11" fillId="0" borderId="1" xfId="0" applyFont="1" applyFill="1" applyBorder="1" applyAlignment="1">
      <alignment vertical="center" wrapText="1"/>
    </xf>
    <xf numFmtId="165" fontId="0" fillId="6" borderId="1" xfId="0" applyNumberFormat="1" applyFill="1" applyBorder="1" applyAlignment="1">
      <alignment horizontal="center" vertical="center" wrapText="1"/>
    </xf>
    <xf numFmtId="165" fontId="0" fillId="0" borderId="1" xfId="0" applyNumberFormat="1" applyBorder="1" applyAlignment="1">
      <alignment horizontal="center" vertical="center" wrapText="1"/>
    </xf>
    <xf numFmtId="0" fontId="1" fillId="0" borderId="1" xfId="0" applyFont="1" applyFill="1" applyBorder="1" applyAlignment="1">
      <alignment horizontal="center" vertical="center"/>
    </xf>
    <xf numFmtId="0" fontId="3" fillId="6" borderId="1" xfId="0" applyFont="1" applyFill="1" applyBorder="1" applyAlignment="1">
      <alignment horizontal="left" vertical="center" wrapText="1" indent="1"/>
    </xf>
    <xf numFmtId="0" fontId="4" fillId="5" borderId="1" xfId="0" applyFont="1" applyFill="1" applyBorder="1" applyAlignment="1">
      <alignment horizontal="center" vertical="center"/>
    </xf>
    <xf numFmtId="0" fontId="6" fillId="5" borderId="0" xfId="0" applyFont="1" applyFill="1" applyBorder="1" applyAlignment="1">
      <alignment vertical="center"/>
    </xf>
    <xf numFmtId="0" fontId="16" fillId="5" borderId="1" xfId="0" applyFont="1" applyFill="1" applyBorder="1" applyAlignment="1">
      <alignment vertical="center" wrapText="1"/>
    </xf>
    <xf numFmtId="0" fontId="2" fillId="0" borderId="0" xfId="0" applyFont="1" applyFill="1"/>
    <xf numFmtId="0" fontId="2" fillId="0" borderId="1" xfId="0" applyFont="1" applyFill="1" applyBorder="1" applyAlignment="1">
      <alignment horizontal="center" vertical="center"/>
    </xf>
    <xf numFmtId="2" fontId="9" fillId="0" borderId="1" xfId="0" applyNumberFormat="1" applyFont="1" applyFill="1" applyBorder="1" applyAlignment="1">
      <alignment horizontal="center" vertical="center"/>
    </xf>
    <xf numFmtId="47" fontId="9" fillId="0" borderId="1" xfId="0" applyNumberFormat="1" applyFont="1" applyFill="1" applyBorder="1" applyAlignment="1">
      <alignment horizontal="center" vertical="center"/>
    </xf>
    <xf numFmtId="0" fontId="2" fillId="0" borderId="0" xfId="0" applyFont="1" applyFill="1" applyAlignment="1"/>
    <xf numFmtId="0" fontId="4" fillId="0" borderId="1" xfId="0" quotePrefix="1" applyFont="1" applyFill="1" applyBorder="1" applyAlignment="1">
      <alignment horizontal="center" vertical="center"/>
    </xf>
    <xf numFmtId="2" fontId="9" fillId="0" borderId="0" xfId="0" applyNumberFormat="1" applyFont="1" applyFill="1" applyBorder="1" applyAlignment="1">
      <alignment horizontal="center" vertical="center"/>
    </xf>
    <xf numFmtId="47" fontId="9" fillId="0" borderId="0" xfId="0" applyNumberFormat="1" applyFont="1" applyFill="1" applyBorder="1" applyAlignment="1">
      <alignment horizontal="center" vertical="center"/>
    </xf>
    <xf numFmtId="0" fontId="15" fillId="0" borderId="0" xfId="0" applyFont="1" applyBorder="1"/>
    <xf numFmtId="0" fontId="15" fillId="0" borderId="1" xfId="0" applyFont="1" applyBorder="1" applyAlignment="1">
      <alignment horizontal="center" vertical="center" wrapText="1"/>
    </xf>
    <xf numFmtId="0" fontId="6" fillId="0" borderId="4" xfId="0" applyFont="1" applyFill="1" applyBorder="1" applyAlignment="1">
      <alignment vertical="center"/>
    </xf>
    <xf numFmtId="0" fontId="31" fillId="0" borderId="1" xfId="0" quotePrefix="1" applyFont="1" applyBorder="1" applyAlignment="1">
      <alignment horizontal="center" vertical="center" wrapText="1"/>
    </xf>
    <xf numFmtId="0" fontId="17" fillId="0" borderId="1" xfId="0" applyFont="1" applyBorder="1" applyAlignment="1">
      <alignment horizontal="center" vertical="center" wrapText="1"/>
    </xf>
    <xf numFmtId="0" fontId="15" fillId="0" borderId="1" xfId="0" applyFont="1" applyBorder="1" applyAlignment="1">
      <alignment horizontal="center" vertical="center"/>
    </xf>
    <xf numFmtId="0" fontId="11" fillId="3" borderId="1" xfId="0" applyFont="1" applyFill="1" applyBorder="1" applyAlignment="1">
      <alignment horizontal="center" vertical="center"/>
    </xf>
    <xf numFmtId="0" fontId="18" fillId="0" borderId="1" xfId="0" applyFont="1" applyBorder="1" applyAlignment="1">
      <alignment horizontal="center" vertical="center" wrapText="1"/>
    </xf>
    <xf numFmtId="0" fontId="6" fillId="0" borderId="4" xfId="0" applyFont="1" applyFill="1" applyBorder="1" applyAlignment="1">
      <alignment horizontal="center" vertical="center"/>
    </xf>
    <xf numFmtId="0" fontId="9" fillId="3" borderId="1" xfId="0" applyFont="1" applyFill="1" applyBorder="1" applyAlignment="1">
      <alignment horizontal="center" vertical="center"/>
    </xf>
    <xf numFmtId="0" fontId="6" fillId="0" borderId="5" xfId="0" applyFont="1" applyFill="1" applyBorder="1" applyAlignment="1">
      <alignment horizontal="center" vertical="center"/>
    </xf>
    <xf numFmtId="0" fontId="6" fillId="5" borderId="3" xfId="0" applyFont="1" applyFill="1" applyBorder="1" applyAlignment="1">
      <alignment horizontal="center" vertical="center"/>
    </xf>
    <xf numFmtId="0" fontId="33" fillId="0" borderId="1" xfId="0" applyFont="1" applyFill="1" applyBorder="1" applyAlignment="1">
      <alignment horizontal="center" vertical="center" wrapText="1"/>
    </xf>
    <xf numFmtId="0" fontId="7" fillId="0" borderId="1" xfId="0" applyFont="1" applyFill="1" applyBorder="1" applyAlignment="1">
      <alignment horizontal="center"/>
    </xf>
    <xf numFmtId="0" fontId="7" fillId="7" borderId="1" xfId="0" applyFont="1" applyFill="1" applyBorder="1" applyAlignment="1">
      <alignment horizontal="center" vertical="center" textRotation="90" wrapText="1"/>
    </xf>
    <xf numFmtId="0" fontId="7" fillId="0" borderId="1" xfId="0" applyFont="1" applyFill="1" applyBorder="1" applyAlignment="1">
      <alignment horizontal="center" vertical="center" textRotation="90" wrapText="1"/>
    </xf>
    <xf numFmtId="0" fontId="7" fillId="0" borderId="2" xfId="0" applyFont="1" applyFill="1" applyBorder="1" applyAlignment="1">
      <alignment vertical="center" wrapText="1"/>
    </xf>
    <xf numFmtId="0" fontId="7" fillId="0" borderId="1" xfId="0" applyFont="1" applyFill="1" applyBorder="1" applyAlignment="1">
      <alignment horizontal="right" vertical="center"/>
    </xf>
    <xf numFmtId="20" fontId="7" fillId="7" borderId="1" xfId="0" applyNumberFormat="1" applyFont="1" applyFill="1" applyBorder="1" applyAlignment="1">
      <alignment horizontal="center" vertical="center" textRotation="90" wrapText="1"/>
    </xf>
    <xf numFmtId="20" fontId="7" fillId="0" borderId="1" xfId="0" applyNumberFormat="1" applyFont="1" applyFill="1" applyBorder="1" applyAlignment="1">
      <alignment horizontal="center" vertical="center" textRotation="90" wrapText="1"/>
    </xf>
    <xf numFmtId="0" fontId="7" fillId="0" borderId="6" xfId="0" applyFont="1" applyFill="1" applyBorder="1" applyAlignment="1">
      <alignment vertical="center" wrapText="1"/>
    </xf>
    <xf numFmtId="0" fontId="30" fillId="7" borderId="1" xfId="0" applyFont="1" applyFill="1" applyBorder="1" applyAlignment="1">
      <alignment horizontal="center"/>
    </xf>
    <xf numFmtId="20" fontId="7" fillId="4" borderId="1" xfId="0" applyNumberFormat="1" applyFont="1" applyFill="1" applyBorder="1" applyAlignment="1">
      <alignment horizontal="center" vertical="center" textRotation="90" wrapText="1"/>
    </xf>
    <xf numFmtId="0" fontId="4" fillId="8" borderId="1" xfId="0" applyFont="1" applyFill="1" applyBorder="1" applyAlignment="1">
      <alignment horizontal="center" vertical="center"/>
    </xf>
    <xf numFmtId="0" fontId="6" fillId="8" borderId="1" xfId="0" applyFont="1" applyFill="1" applyBorder="1" applyAlignment="1">
      <alignment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164" fontId="24" fillId="0" borderId="1" xfId="0" applyNumberFormat="1" applyFont="1" applyBorder="1" applyAlignment="1">
      <alignment horizontal="center" vertical="center"/>
    </xf>
    <xf numFmtId="0" fontId="4" fillId="0" borderId="1" xfId="0" quotePrefix="1" applyFont="1" applyBorder="1" applyAlignment="1">
      <alignment horizontal="left" vertical="center" indent="1"/>
    </xf>
    <xf numFmtId="0" fontId="4" fillId="0" borderId="1" xfId="0" applyFont="1" applyBorder="1" applyAlignment="1">
      <alignment horizontal="left" vertical="center" indent="1"/>
    </xf>
    <xf numFmtId="0" fontId="7" fillId="0" borderId="6" xfId="0" applyFont="1" applyBorder="1" applyAlignment="1">
      <alignment horizontal="center" vertical="center" wrapText="1"/>
    </xf>
    <xf numFmtId="167" fontId="7" fillId="0" borderId="1" xfId="0" applyNumberFormat="1" applyFont="1" applyBorder="1" applyAlignment="1">
      <alignment horizontal="center" vertical="center"/>
    </xf>
    <xf numFmtId="0" fontId="7" fillId="0" borderId="1" xfId="0" quotePrefix="1" applyFont="1" applyBorder="1" applyAlignment="1">
      <alignment horizontal="left" vertical="center"/>
    </xf>
    <xf numFmtId="0" fontId="7" fillId="0" borderId="1" xfId="0" quotePrefix="1" applyFont="1" applyBorder="1" applyAlignment="1">
      <alignment horizontal="center" vertical="center"/>
    </xf>
    <xf numFmtId="0" fontId="11" fillId="0"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7" borderId="1"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6" fillId="0" borderId="1" xfId="0" applyFont="1" applyFill="1" applyBorder="1" applyAlignment="1">
      <alignment horizontal="left" vertical="center"/>
    </xf>
    <xf numFmtId="0" fontId="6" fillId="0" borderId="0" xfId="0" applyFont="1" applyFill="1" applyAlignment="1">
      <alignment horizontal="left" vertical="center"/>
    </xf>
    <xf numFmtId="0" fontId="30" fillId="0" borderId="1" xfId="0" applyFont="1" applyFill="1" applyBorder="1" applyAlignment="1">
      <alignment horizontal="left" vertical="center" indent="1"/>
    </xf>
    <xf numFmtId="49" fontId="30" fillId="0" borderId="1" xfId="0" applyNumberFormat="1" applyFont="1" applyFill="1" applyBorder="1" applyAlignment="1">
      <alignment horizontal="left" vertical="center" indent="1"/>
    </xf>
    <xf numFmtId="0" fontId="30" fillId="0" borderId="1" xfId="0" applyFont="1" applyBorder="1" applyAlignment="1">
      <alignment horizontal="left" indent="1"/>
    </xf>
    <xf numFmtId="165" fontId="12" fillId="0" borderId="0" xfId="0" applyNumberFormat="1" applyFont="1" applyAlignment="1">
      <alignment horizontal="center" vertical="center"/>
    </xf>
    <xf numFmtId="165" fontId="5" fillId="0" borderId="0" xfId="0" applyNumberFormat="1" applyFont="1" applyAlignment="1">
      <alignment horizontal="center" vertical="center"/>
    </xf>
    <xf numFmtId="0" fontId="12" fillId="0" borderId="0" xfId="0" applyFont="1" applyAlignment="1">
      <alignment horizontal="center" vertical="center"/>
    </xf>
    <xf numFmtId="0" fontId="7" fillId="0" borderId="2" xfId="0" applyFont="1" applyFill="1" applyBorder="1" applyAlignment="1">
      <alignment vertical="center" textRotation="90" wrapText="1"/>
    </xf>
    <xf numFmtId="0" fontId="7" fillId="0" borderId="6" xfId="0" applyFont="1" applyFill="1" applyBorder="1" applyAlignment="1">
      <alignment vertical="center" textRotation="90" wrapText="1"/>
    </xf>
    <xf numFmtId="1" fontId="7" fillId="0" borderId="1" xfId="0" applyNumberFormat="1" applyFont="1" applyFill="1" applyBorder="1" applyAlignment="1">
      <alignment horizontal="center" vertical="center" textRotation="90" wrapText="1"/>
    </xf>
    <xf numFmtId="0" fontId="30" fillId="0" borderId="0" xfId="2" applyFont="1" applyFill="1" applyBorder="1" applyAlignment="1">
      <alignment horizontal="center"/>
    </xf>
    <xf numFmtId="0" fontId="30" fillId="0" borderId="0" xfId="2" applyFont="1" applyFill="1"/>
    <xf numFmtId="0" fontId="7" fillId="9" borderId="6" xfId="0" applyFont="1" applyFill="1" applyBorder="1" applyAlignment="1">
      <alignment vertical="center" wrapText="1"/>
    </xf>
    <xf numFmtId="0" fontId="30" fillId="10" borderId="1" xfId="0" applyFont="1" applyFill="1" applyBorder="1" applyAlignment="1">
      <alignment horizontal="center"/>
    </xf>
    <xf numFmtId="0" fontId="30" fillId="11" borderId="1" xfId="0" applyFont="1" applyFill="1" applyBorder="1" applyAlignment="1">
      <alignment horizontal="center"/>
    </xf>
    <xf numFmtId="0" fontId="30" fillId="0" borderId="2" xfId="0" applyFont="1" applyFill="1" applyBorder="1" applyAlignment="1">
      <alignment horizontal="center"/>
    </xf>
    <xf numFmtId="0" fontId="30" fillId="0" borderId="0" xfId="2" applyFont="1" applyFill="1" applyBorder="1"/>
    <xf numFmtId="0" fontId="30" fillId="4" borderId="2" xfId="0" applyFont="1" applyFill="1" applyBorder="1" applyAlignment="1">
      <alignment horizontal="center"/>
    </xf>
    <xf numFmtId="0" fontId="30" fillId="11" borderId="2" xfId="0" applyFont="1" applyFill="1" applyBorder="1" applyAlignment="1">
      <alignment horizontal="center"/>
    </xf>
    <xf numFmtId="0" fontId="30" fillId="0" borderId="0" xfId="0" applyFont="1" applyFill="1" applyBorder="1" applyAlignment="1">
      <alignment horizontal="left" vertical="center" indent="1"/>
    </xf>
    <xf numFmtId="0" fontId="30" fillId="0" borderId="0" xfId="0" applyFont="1" applyFill="1" applyBorder="1" applyAlignment="1">
      <alignment horizontal="center" vertical="center"/>
    </xf>
    <xf numFmtId="0" fontId="30" fillId="0" borderId="3" xfId="0" applyFont="1" applyFill="1" applyBorder="1" applyAlignment="1">
      <alignment horizontal="left" vertical="center" indent="1"/>
    </xf>
    <xf numFmtId="0" fontId="30" fillId="0" borderId="3" xfId="0" applyFont="1" applyFill="1" applyBorder="1" applyAlignment="1">
      <alignment horizontal="center" vertical="center"/>
    </xf>
    <xf numFmtId="0" fontId="30" fillId="7" borderId="3" xfId="0" applyFont="1" applyFill="1" applyBorder="1" applyAlignment="1">
      <alignment horizontal="center"/>
    </xf>
    <xf numFmtId="0" fontId="30" fillId="0" borderId="3" xfId="0" applyFont="1" applyFill="1" applyBorder="1" applyAlignment="1">
      <alignment horizontal="center"/>
    </xf>
    <xf numFmtId="0" fontId="30" fillId="12" borderId="0" xfId="2" applyFont="1" applyFill="1"/>
    <xf numFmtId="0" fontId="30" fillId="12" borderId="0" xfId="2" applyFont="1" applyFill="1" applyBorder="1"/>
    <xf numFmtId="0" fontId="30" fillId="12" borderId="0" xfId="2" applyFont="1" applyFill="1" applyBorder="1" applyAlignment="1">
      <alignment horizontal="center"/>
    </xf>
    <xf numFmtId="0" fontId="33" fillId="0" borderId="1" xfId="0" quotePrefix="1" applyFont="1" applyFill="1" applyBorder="1" applyAlignment="1">
      <alignment horizontal="center" vertical="center" wrapText="1"/>
    </xf>
    <xf numFmtId="1" fontId="7" fillId="0" borderId="1" xfId="0" quotePrefix="1" applyNumberFormat="1" applyFont="1" applyFill="1" applyBorder="1" applyAlignment="1">
      <alignment horizontal="center" vertical="center" textRotation="90" wrapText="1"/>
    </xf>
    <xf numFmtId="0" fontId="7" fillId="9" borderId="2" xfId="0" applyFont="1" applyFill="1" applyBorder="1" applyAlignment="1">
      <alignment vertical="center" wrapText="1"/>
    </xf>
    <xf numFmtId="0" fontId="7" fillId="10" borderId="1" xfId="0" applyFont="1" applyFill="1" applyBorder="1" applyAlignment="1">
      <alignment horizontal="center" vertical="center" textRotation="90" wrapText="1"/>
    </xf>
    <xf numFmtId="20" fontId="7" fillId="10" borderId="1" xfId="0" applyNumberFormat="1" applyFont="1" applyFill="1" applyBorder="1" applyAlignment="1">
      <alignment horizontal="center" vertical="center" textRotation="90" wrapText="1"/>
    </xf>
    <xf numFmtId="0" fontId="7" fillId="9" borderId="3" xfId="0" applyFont="1" applyFill="1" applyBorder="1" applyAlignment="1">
      <alignment vertical="center" wrapText="1"/>
    </xf>
    <xf numFmtId="0" fontId="36" fillId="9" borderId="5" xfId="0" applyFont="1" applyFill="1" applyBorder="1" applyAlignment="1">
      <alignment vertical="center"/>
    </xf>
    <xf numFmtId="0" fontId="7" fillId="11" borderId="1" xfId="0" applyFont="1" applyFill="1" applyBorder="1" applyAlignment="1">
      <alignment horizontal="center" vertical="center" textRotation="90" wrapText="1"/>
    </xf>
    <xf numFmtId="20" fontId="7" fillId="11" borderId="1" xfId="0" applyNumberFormat="1" applyFont="1" applyFill="1" applyBorder="1" applyAlignment="1">
      <alignment horizontal="center" vertical="center" textRotation="90" wrapText="1"/>
    </xf>
    <xf numFmtId="0" fontId="7" fillId="9" borderId="1" xfId="0" applyFont="1" applyFill="1" applyBorder="1" applyAlignment="1">
      <alignment vertical="center" wrapText="1"/>
    </xf>
    <xf numFmtId="0" fontId="36" fillId="9" borderId="1" xfId="0" applyFont="1" applyFill="1" applyBorder="1" applyAlignment="1">
      <alignment vertical="center"/>
    </xf>
    <xf numFmtId="0" fontId="37"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3" fillId="6" borderId="1" xfId="0" quotePrefix="1" applyFont="1" applyFill="1" applyBorder="1" applyAlignment="1">
      <alignment horizontal="left" vertical="center" wrapText="1" indent="1"/>
    </xf>
    <xf numFmtId="0" fontId="9"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8" fillId="0" borderId="18" xfId="0" applyFont="1" applyFill="1" applyBorder="1" applyAlignment="1">
      <alignment horizontal="left" vertical="center" indent="1"/>
    </xf>
    <xf numFmtId="1" fontId="18" fillId="0" borderId="19" xfId="2" applyNumberFormat="1" applyFont="1" applyFill="1" applyBorder="1" applyAlignment="1">
      <alignment horizontal="center" vertical="center"/>
    </xf>
    <xf numFmtId="1" fontId="18" fillId="0" borderId="20" xfId="2" applyNumberFormat="1" applyFont="1" applyFill="1" applyBorder="1" applyAlignment="1">
      <alignment horizontal="center" vertical="center"/>
    </xf>
    <xf numFmtId="0" fontId="18" fillId="0" borderId="21" xfId="0" applyFont="1" applyFill="1" applyBorder="1" applyAlignment="1">
      <alignment horizontal="left" vertical="center" indent="1"/>
    </xf>
    <xf numFmtId="1" fontId="18" fillId="0" borderId="22" xfId="2" applyNumberFormat="1" applyFont="1" applyFill="1" applyBorder="1" applyAlignment="1">
      <alignment horizontal="center" vertical="center"/>
    </xf>
    <xf numFmtId="1" fontId="18" fillId="0" borderId="23" xfId="2" applyNumberFormat="1" applyFont="1" applyFill="1" applyBorder="1" applyAlignment="1">
      <alignment horizontal="center" vertical="center"/>
    </xf>
    <xf numFmtId="0" fontId="18" fillId="0" borderId="24" xfId="0" applyFont="1" applyFill="1" applyBorder="1" applyAlignment="1">
      <alignment horizontal="left" vertical="center" indent="1"/>
    </xf>
    <xf numFmtId="1" fontId="18" fillId="0" borderId="25" xfId="2" applyNumberFormat="1" applyFont="1" applyFill="1" applyBorder="1" applyAlignment="1">
      <alignment horizontal="center" vertical="center"/>
    </xf>
    <xf numFmtId="1" fontId="18" fillId="0" borderId="26" xfId="2" applyNumberFormat="1" applyFont="1" applyFill="1" applyBorder="1" applyAlignment="1">
      <alignment horizontal="center" vertical="center"/>
    </xf>
    <xf numFmtId="0" fontId="6" fillId="0" borderId="0" xfId="0" applyFont="1" applyAlignment="1">
      <alignment vertical="center"/>
    </xf>
    <xf numFmtId="0" fontId="38" fillId="0" borderId="1" xfId="0" applyFont="1" applyBorder="1" applyAlignment="1">
      <alignment horizontal="center" vertical="center"/>
    </xf>
    <xf numFmtId="0" fontId="6" fillId="0" borderId="1" xfId="0" applyFont="1" applyBorder="1" applyAlignment="1">
      <alignment horizontal="right" vertical="center"/>
    </xf>
    <xf numFmtId="1" fontId="9" fillId="0" borderId="1" xfId="0" applyNumberFormat="1" applyFont="1" applyBorder="1" applyAlignment="1">
      <alignment horizontal="left" vertical="center"/>
    </xf>
    <xf numFmtId="0" fontId="7" fillId="0" borderId="4" xfId="0" applyFont="1" applyBorder="1" applyAlignment="1">
      <alignment vertical="center"/>
    </xf>
    <xf numFmtId="0" fontId="7" fillId="0" borderId="5" xfId="0" applyFont="1" applyBorder="1" applyAlignment="1">
      <alignment vertical="center"/>
    </xf>
    <xf numFmtId="165" fontId="7" fillId="0" borderId="1" xfId="0" applyNumberFormat="1" applyFont="1" applyBorder="1" applyAlignment="1">
      <alignment horizontal="center" vertical="center"/>
    </xf>
    <xf numFmtId="165" fontId="6" fillId="0" borderId="1" xfId="0" applyNumberFormat="1" applyFont="1" applyBorder="1" applyAlignment="1">
      <alignment horizontal="center" vertical="center"/>
    </xf>
    <xf numFmtId="0" fontId="6" fillId="0" borderId="0" xfId="0" applyFont="1"/>
    <xf numFmtId="0" fontId="5" fillId="4" borderId="1" xfId="0" applyFont="1" applyFill="1" applyBorder="1" applyAlignment="1">
      <alignment horizontal="left" vertical="center"/>
    </xf>
    <xf numFmtId="0" fontId="4" fillId="4" borderId="1" xfId="0" applyFont="1" applyFill="1" applyBorder="1" applyAlignment="1">
      <alignment horizontal="left" vertical="center" indent="1"/>
    </xf>
    <xf numFmtId="0" fontId="7" fillId="4" borderId="1" xfId="0" applyFont="1" applyFill="1" applyBorder="1" applyAlignment="1">
      <alignment horizontal="left" vertical="center"/>
    </xf>
    <xf numFmtId="0" fontId="4" fillId="4" borderId="1" xfId="0" applyFont="1" applyFill="1" applyBorder="1" applyAlignment="1">
      <alignment horizontal="center" vertical="center"/>
    </xf>
    <xf numFmtId="0" fontId="6" fillId="0" borderId="1" xfId="0" applyFont="1" applyBorder="1" applyAlignment="1">
      <alignment horizontal="center" vertical="center"/>
    </xf>
    <xf numFmtId="0" fontId="5" fillId="5" borderId="1" xfId="0" applyFont="1" applyFill="1" applyBorder="1" applyAlignment="1">
      <alignment horizontal="center" vertical="center"/>
    </xf>
    <xf numFmtId="0" fontId="18" fillId="0" borderId="1" xfId="3" applyFont="1" applyBorder="1" applyAlignment="1">
      <alignment horizontal="left" vertical="center" indent="1"/>
    </xf>
    <xf numFmtId="0" fontId="6" fillId="0" borderId="1" xfId="0" applyFont="1" applyFill="1" applyBorder="1"/>
    <xf numFmtId="0" fontId="7" fillId="0" borderId="1" xfId="3" applyFont="1" applyBorder="1" applyAlignment="1" applyProtection="1">
      <alignment horizontal="left" vertical="center" indent="1"/>
      <protection locked="0"/>
    </xf>
    <xf numFmtId="0" fontId="7" fillId="5" borderId="1" xfId="0" applyFont="1" applyFill="1" applyBorder="1" applyAlignment="1">
      <alignment horizontal="left" vertical="center" indent="1"/>
    </xf>
    <xf numFmtId="0" fontId="7" fillId="4" borderId="1" xfId="0" applyFont="1" applyFill="1" applyBorder="1" applyAlignment="1">
      <alignment horizontal="left" vertical="center" indent="1"/>
    </xf>
    <xf numFmtId="0" fontId="7" fillId="0" borderId="1" xfId="3" applyFont="1" applyBorder="1" applyAlignment="1">
      <alignment horizontal="left" vertical="center" indent="1"/>
    </xf>
    <xf numFmtId="0" fontId="5" fillId="7" borderId="1" xfId="0" applyFont="1" applyFill="1" applyBorder="1" applyAlignment="1">
      <alignment horizontal="left" vertical="center"/>
    </xf>
    <xf numFmtId="0" fontId="4" fillId="7" borderId="1" xfId="0" applyFont="1" applyFill="1" applyBorder="1" applyAlignment="1">
      <alignment horizontal="left" vertical="center" indent="1"/>
    </xf>
    <xf numFmtId="0" fontId="7" fillId="7" borderId="1" xfId="0" applyFont="1" applyFill="1" applyBorder="1" applyAlignment="1">
      <alignment horizontal="left" vertical="center"/>
    </xf>
    <xf numFmtId="0" fontId="4" fillId="7" borderId="1" xfId="0" applyFont="1" applyFill="1" applyBorder="1" applyAlignment="1">
      <alignment horizontal="center" vertical="center"/>
    </xf>
    <xf numFmtId="0" fontId="7" fillId="7" borderId="1" xfId="0" applyFont="1" applyFill="1" applyBorder="1" applyAlignment="1">
      <alignment horizontal="left" vertical="center" indent="1"/>
    </xf>
    <xf numFmtId="0" fontId="7" fillId="0" borderId="1" xfId="3" quotePrefix="1" applyFont="1" applyBorder="1" applyAlignment="1" applyProtection="1">
      <alignment horizontal="left" vertical="center" indent="1"/>
      <protection locked="0"/>
    </xf>
    <xf numFmtId="0" fontId="9" fillId="0" borderId="0" xfId="0" applyFont="1" applyAlignment="1">
      <alignment horizontal="center" vertical="center"/>
    </xf>
    <xf numFmtId="0" fontId="7" fillId="0" borderId="0" xfId="0" applyFont="1" applyAlignment="1">
      <alignment horizontal="left" vertical="center" indent="1"/>
    </xf>
    <xf numFmtId="0" fontId="7" fillId="0" borderId="0" xfId="0" applyFont="1" applyAlignment="1">
      <alignment horizontal="left" vertical="center"/>
    </xf>
    <xf numFmtId="0" fontId="4" fillId="0" borderId="0" xfId="0" applyFont="1" applyAlignment="1">
      <alignment horizontal="center" vertical="center"/>
    </xf>
    <xf numFmtId="0" fontId="15" fillId="13" borderId="1" xfId="0" applyFont="1" applyFill="1" applyBorder="1" applyAlignment="1">
      <alignment horizontal="center" vertical="center"/>
    </xf>
    <xf numFmtId="0" fontId="15" fillId="14" borderId="1" xfId="0" applyFont="1" applyFill="1" applyBorder="1" applyAlignment="1">
      <alignment horizontal="center" vertical="center"/>
    </xf>
    <xf numFmtId="0" fontId="9" fillId="0" borderId="1" xfId="0" applyFont="1" applyBorder="1" applyAlignment="1">
      <alignment horizontal="center" vertical="center"/>
    </xf>
    <xf numFmtId="0" fontId="30" fillId="0" borderId="5" xfId="0" applyFont="1" applyFill="1" applyBorder="1" applyAlignment="1">
      <alignment horizontal="left" vertical="center" indent="1"/>
    </xf>
    <xf numFmtId="0" fontId="30" fillId="0" borderId="0" xfId="0" applyFont="1" applyFill="1" applyAlignment="1">
      <alignment horizontal="left" vertical="center" indent="1"/>
    </xf>
    <xf numFmtId="14" fontId="18" fillId="0" borderId="1" xfId="3" applyNumberFormat="1" applyFont="1" applyBorder="1" applyAlignment="1">
      <alignment horizontal="left" vertical="center" indent="1"/>
    </xf>
    <xf numFmtId="0" fontId="18" fillId="0" borderId="1" xfId="3" applyFont="1" applyBorder="1" applyAlignment="1"/>
    <xf numFmtId="0" fontId="40" fillId="0" borderId="0" xfId="3" applyFont="1" applyAlignment="1"/>
    <xf numFmtId="0" fontId="40" fillId="0" borderId="1" xfId="3" applyFont="1" applyBorder="1" applyAlignment="1"/>
    <xf numFmtId="0" fontId="18" fillId="0" borderId="0" xfId="3" applyFont="1" applyAlignment="1">
      <alignment horizontal="left" vertical="center"/>
    </xf>
    <xf numFmtId="0" fontId="40" fillId="0" borderId="1" xfId="3" applyFont="1" applyBorder="1" applyAlignment="1">
      <alignment horizontal="left" vertical="center" indent="1"/>
    </xf>
    <xf numFmtId="0" fontId="6" fillId="0" borderId="0" xfId="4" applyFill="1" applyAlignment="1">
      <alignment horizontal="center" vertical="center"/>
    </xf>
    <xf numFmtId="49" fontId="6" fillId="0" borderId="0" xfId="4" applyNumberFormat="1" applyFill="1" applyAlignment="1">
      <alignment horizontal="center" vertical="center"/>
    </xf>
    <xf numFmtId="2" fontId="6" fillId="0" borderId="0" xfId="4" applyNumberFormat="1" applyFill="1" applyAlignment="1">
      <alignment horizontal="center" vertical="center"/>
    </xf>
    <xf numFmtId="0" fontId="6" fillId="0" borderId="0" xfId="4" applyFill="1" applyAlignment="1">
      <alignment horizontal="left" vertical="center" indent="1"/>
    </xf>
    <xf numFmtId="0" fontId="6" fillId="0" borderId="27" xfId="4" applyFill="1" applyBorder="1"/>
    <xf numFmtId="0" fontId="41" fillId="0" borderId="0" xfId="4" applyFont="1" applyFill="1" applyAlignment="1">
      <alignment horizontal="center" vertical="center"/>
    </xf>
    <xf numFmtId="0" fontId="41" fillId="0" borderId="0" xfId="4" applyFont="1" applyFill="1" applyAlignment="1">
      <alignment horizontal="left" vertical="center" indent="1"/>
    </xf>
    <xf numFmtId="0" fontId="6" fillId="0" borderId="0" xfId="4" applyFill="1"/>
    <xf numFmtId="0" fontId="6" fillId="15" borderId="0" xfId="4" applyFill="1" applyAlignment="1">
      <alignment horizontal="center" vertical="center"/>
    </xf>
    <xf numFmtId="49" fontId="6" fillId="15" borderId="0" xfId="4" applyNumberFormat="1" applyFill="1" applyAlignment="1">
      <alignment horizontal="center" vertical="center"/>
    </xf>
    <xf numFmtId="2" fontId="6" fillId="15" borderId="0" xfId="4" applyNumberFormat="1" applyFill="1" applyAlignment="1">
      <alignment horizontal="center" vertical="center"/>
    </xf>
    <xf numFmtId="0" fontId="6" fillId="0" borderId="0" xfId="4" applyAlignment="1">
      <alignment horizontal="left" vertical="center" indent="1"/>
    </xf>
    <xf numFmtId="0" fontId="6" fillId="0" borderId="0" xfId="4" applyAlignment="1">
      <alignment horizontal="center" vertical="center"/>
    </xf>
    <xf numFmtId="0" fontId="6" fillId="0" borderId="27" xfId="4" applyBorder="1"/>
    <xf numFmtId="0" fontId="6" fillId="0" borderId="0" xfId="4"/>
    <xf numFmtId="166" fontId="9" fillId="0" borderId="1" xfId="4" quotePrefix="1" applyNumberFormat="1" applyFont="1" applyBorder="1" applyAlignment="1">
      <alignment horizontal="right" vertical="center" wrapText="1"/>
    </xf>
    <xf numFmtId="1" fontId="9" fillId="0" borderId="1" xfId="4" applyNumberFormat="1" applyFont="1" applyBorder="1" applyAlignment="1">
      <alignment horizontal="center" vertical="center" wrapText="1"/>
    </xf>
    <xf numFmtId="0" fontId="9" fillId="15" borderId="2" xfId="4" applyFont="1" applyFill="1" applyBorder="1" applyAlignment="1">
      <alignment horizontal="center" vertical="center"/>
    </xf>
    <xf numFmtId="49" fontId="9" fillId="15" borderId="2" xfId="4" applyNumberFormat="1" applyFont="1" applyFill="1" applyBorder="1" applyAlignment="1">
      <alignment horizontal="center" vertical="center"/>
    </xf>
    <xf numFmtId="2" fontId="9" fillId="15" borderId="2" xfId="4" applyNumberFormat="1" applyFont="1" applyFill="1" applyBorder="1" applyAlignment="1">
      <alignment horizontal="center" vertical="center"/>
    </xf>
    <xf numFmtId="0" fontId="9" fillId="0" borderId="2" xfId="4" applyFont="1" applyBorder="1" applyAlignment="1">
      <alignment horizontal="center" vertical="center"/>
    </xf>
    <xf numFmtId="0" fontId="9" fillId="0" borderId="27" xfId="4" applyFont="1" applyBorder="1" applyAlignment="1">
      <alignment vertical="center"/>
    </xf>
    <xf numFmtId="0" fontId="46" fillId="0" borderId="15" xfId="4" applyFont="1" applyFill="1" applyBorder="1" applyAlignment="1">
      <alignment horizontal="center" vertical="center"/>
    </xf>
    <xf numFmtId="0" fontId="46" fillId="0" borderId="2" xfId="4" applyFont="1" applyFill="1" applyBorder="1" applyAlignment="1">
      <alignment horizontal="left" vertical="center"/>
    </xf>
    <xf numFmtId="0" fontId="46" fillId="0" borderId="2" xfId="4" applyFont="1" applyFill="1" applyBorder="1" applyAlignment="1">
      <alignment horizontal="center" vertical="center"/>
    </xf>
    <xf numFmtId="0" fontId="46" fillId="0" borderId="2" xfId="4" quotePrefix="1" applyFont="1" applyFill="1" applyBorder="1" applyAlignment="1">
      <alignment horizontal="center" vertical="center"/>
    </xf>
    <xf numFmtId="0" fontId="9" fillId="0" borderId="0" xfId="4" applyFont="1" applyAlignment="1">
      <alignment vertical="center"/>
    </xf>
    <xf numFmtId="0" fontId="6" fillId="15" borderId="1" xfId="4" quotePrefix="1" applyFont="1" applyFill="1" applyBorder="1" applyAlignment="1" applyProtection="1">
      <alignment horizontal="left" vertical="center"/>
      <protection locked="0"/>
    </xf>
    <xf numFmtId="0" fontId="6" fillId="15" borderId="1" xfId="4" applyFont="1" applyFill="1" applyBorder="1" applyAlignment="1" applyProtection="1">
      <alignment horizontal="center" vertical="center"/>
      <protection locked="0"/>
    </xf>
    <xf numFmtId="0" fontId="6" fillId="0" borderId="1" xfId="4" applyFont="1" applyBorder="1" applyAlignment="1" applyProtection="1">
      <alignment horizontal="left" vertical="center" indent="1"/>
    </xf>
    <xf numFmtId="0" fontId="6" fillId="0" borderId="6" xfId="4" applyFont="1" applyBorder="1"/>
    <xf numFmtId="0" fontId="47" fillId="0" borderId="1" xfId="4" applyFont="1" applyFill="1" applyBorder="1" applyAlignment="1" applyProtection="1">
      <alignment horizontal="center" vertical="center"/>
      <protection locked="0"/>
    </xf>
    <xf numFmtId="0" fontId="6" fillId="0" borderId="0" xfId="4" applyFont="1"/>
    <xf numFmtId="49" fontId="6" fillId="15" borderId="1" xfId="4" applyNumberFormat="1" applyFont="1" applyFill="1" applyBorder="1" applyAlignment="1" applyProtection="1">
      <alignment horizontal="center" vertical="center"/>
      <protection locked="0"/>
    </xf>
    <xf numFmtId="2" fontId="6" fillId="15" borderId="1" xfId="4" applyNumberFormat="1" applyFont="1" applyFill="1" applyBorder="1" applyAlignment="1" applyProtection="1">
      <alignment horizontal="center" vertical="center"/>
      <protection locked="0"/>
    </xf>
    <xf numFmtId="0" fontId="47" fillId="0" borderId="1" xfId="4" quotePrefix="1" applyFont="1" applyFill="1" applyBorder="1" applyAlignment="1" applyProtection="1">
      <alignment horizontal="center" vertical="center"/>
      <protection locked="0"/>
    </xf>
    <xf numFmtId="0" fontId="47" fillId="0" borderId="1" xfId="4" quotePrefix="1" applyFont="1" applyFill="1" applyBorder="1" applyAlignment="1" applyProtection="1">
      <alignment horizontal="left" vertical="center" indent="1"/>
      <protection locked="0"/>
    </xf>
    <xf numFmtId="0" fontId="6" fillId="0" borderId="27" xfId="4" applyFont="1" applyBorder="1"/>
    <xf numFmtId="0" fontId="47" fillId="0" borderId="1" xfId="4" applyFont="1" applyFill="1" applyBorder="1" applyAlignment="1" applyProtection="1">
      <alignment horizontal="left" vertical="center" indent="1"/>
      <protection locked="0"/>
    </xf>
    <xf numFmtId="0" fontId="6" fillId="15" borderId="0" xfId="4" applyFont="1" applyFill="1" applyAlignment="1">
      <alignment horizontal="center" vertical="center"/>
    </xf>
    <xf numFmtId="49" fontId="6" fillId="15" borderId="0" xfId="4" applyNumberFormat="1" applyFont="1" applyFill="1" applyAlignment="1">
      <alignment horizontal="center" vertical="center"/>
    </xf>
    <xf numFmtId="2" fontId="6" fillId="15" borderId="0" xfId="4" applyNumberFormat="1" applyFont="1" applyFill="1" applyAlignment="1">
      <alignment horizontal="center" vertical="center"/>
    </xf>
    <xf numFmtId="0" fontId="6" fillId="0" borderId="0" xfId="4" applyFont="1" applyAlignment="1">
      <alignment horizontal="left" vertical="center" indent="1"/>
    </xf>
    <xf numFmtId="0" fontId="6" fillId="0" borderId="0" xfId="4" applyFont="1" applyAlignment="1">
      <alignment horizontal="center" vertical="center"/>
    </xf>
    <xf numFmtId="0" fontId="47" fillId="0" borderId="0" xfId="4" applyFont="1" applyFill="1" applyAlignment="1">
      <alignment horizontal="center" vertical="center"/>
    </xf>
    <xf numFmtId="0" fontId="47" fillId="0" borderId="0" xfId="4" applyFont="1" applyFill="1" applyAlignment="1">
      <alignment horizontal="left" vertical="center" indent="1"/>
    </xf>
    <xf numFmtId="0" fontId="7" fillId="0" borderId="1" xfId="4" applyFont="1" applyFill="1" applyBorder="1" applyAlignment="1" applyProtection="1">
      <alignment horizontal="center" vertical="center"/>
      <protection locked="0"/>
    </xf>
    <xf numFmtId="0" fontId="9" fillId="0" borderId="1" xfId="0" applyFont="1" applyFill="1" applyBorder="1" applyAlignment="1">
      <alignment horizontal="center" vertical="center"/>
    </xf>
    <xf numFmtId="0" fontId="4" fillId="0" borderId="1" xfId="0" applyFont="1" applyFill="1" applyBorder="1" applyAlignment="1">
      <alignment horizontal="left"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left" vertical="center" wrapText="1"/>
    </xf>
    <xf numFmtId="0" fontId="15" fillId="0" borderId="6" xfId="0" applyFont="1" applyBorder="1" applyAlignment="1">
      <alignment horizontal="left" vertical="center" wrapText="1"/>
    </xf>
    <xf numFmtId="0" fontId="15" fillId="0" borderId="3" xfId="0" applyFont="1" applyBorder="1" applyAlignment="1">
      <alignment horizontal="left"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12" fillId="3" borderId="0" xfId="0" quotePrefix="1" applyFont="1" applyFill="1" applyAlignment="1">
      <alignment horizontal="center" vertical="center" wrapText="1"/>
    </xf>
    <xf numFmtId="0" fontId="12" fillId="3" borderId="7" xfId="0" quotePrefix="1" applyFont="1" applyFill="1" applyBorder="1" applyAlignment="1">
      <alignment horizontal="center" vertical="center" wrapText="1"/>
    </xf>
    <xf numFmtId="0" fontId="32" fillId="5" borderId="8" xfId="0" applyFont="1" applyFill="1" applyBorder="1" applyAlignment="1">
      <alignment horizontal="center" vertical="center"/>
    </xf>
    <xf numFmtId="0" fontId="32" fillId="5" borderId="9" xfId="0" applyFont="1" applyFill="1" applyBorder="1" applyAlignment="1">
      <alignment horizontal="center" vertical="center"/>
    </xf>
    <xf numFmtId="0" fontId="32" fillId="5" borderId="10" xfId="0" applyFont="1" applyFill="1" applyBorder="1" applyAlignment="1">
      <alignment horizontal="center" vertical="center"/>
    </xf>
    <xf numFmtId="0" fontId="32" fillId="5" borderId="11" xfId="0" applyFont="1" applyFill="1" applyBorder="1" applyAlignment="1">
      <alignment horizontal="center" vertical="center"/>
    </xf>
    <xf numFmtId="0" fontId="7" fillId="6" borderId="4"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16" fillId="0" borderId="4" xfId="0" quotePrefix="1" applyFont="1" applyFill="1" applyBorder="1" applyAlignment="1">
      <alignment horizontal="center" vertical="center" wrapText="1"/>
    </xf>
    <xf numFmtId="0" fontId="16" fillId="0" borderId="12" xfId="0" quotePrefix="1" applyFont="1" applyFill="1" applyBorder="1" applyAlignment="1">
      <alignment horizontal="center" vertical="center" wrapText="1"/>
    </xf>
    <xf numFmtId="0" fontId="16" fillId="0" borderId="5" xfId="0" quotePrefix="1" applyFont="1" applyFill="1" applyBorder="1" applyAlignment="1">
      <alignment horizontal="center" vertical="center" wrapText="1"/>
    </xf>
    <xf numFmtId="0" fontId="38" fillId="0" borderId="1" xfId="0" applyFont="1" applyBorder="1" applyAlignment="1">
      <alignment horizontal="center" vertical="center"/>
    </xf>
    <xf numFmtId="0" fontId="11" fillId="4" borderId="1" xfId="0" applyFont="1" applyFill="1" applyBorder="1" applyAlignment="1">
      <alignment horizontal="center" vertical="center" textRotation="90"/>
    </xf>
    <xf numFmtId="0" fontId="11" fillId="7" borderId="1" xfId="0" applyFont="1" applyFill="1" applyBorder="1" applyAlignment="1">
      <alignment horizontal="center" vertical="center" textRotation="90"/>
    </xf>
    <xf numFmtId="0" fontId="4" fillId="8" borderId="1" xfId="0" applyFont="1" applyFill="1" applyBorder="1" applyAlignment="1">
      <alignment horizontal="left" vertical="center" indent="1"/>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5" xfId="0" applyFont="1" applyFill="1" applyBorder="1" applyAlignment="1">
      <alignment horizontal="center" vertical="center"/>
    </xf>
    <xf numFmtId="0" fontId="7" fillId="0" borderId="1" xfId="0" applyFont="1" applyFill="1" applyBorder="1" applyAlignment="1">
      <alignment horizontal="center" vertical="center"/>
    </xf>
    <xf numFmtId="0" fontId="9" fillId="0" borderId="1" xfId="0" applyFont="1" applyFill="1" applyBorder="1" applyAlignment="1">
      <alignment horizontal="center" vertical="center"/>
    </xf>
    <xf numFmtId="1" fontId="9" fillId="0" borderId="4" xfId="0" applyNumberFormat="1" applyFont="1" applyFill="1" applyBorder="1" applyAlignment="1">
      <alignment horizontal="center" vertical="center"/>
    </xf>
    <xf numFmtId="1" fontId="9" fillId="0" borderId="5" xfId="0" applyNumberFormat="1" applyFont="1" applyFill="1" applyBorder="1" applyAlignment="1">
      <alignment horizontal="center" vertical="center"/>
    </xf>
    <xf numFmtId="0" fontId="6" fillId="0" borderId="4" xfId="0" applyFont="1" applyFill="1" applyBorder="1" applyAlignment="1">
      <alignment horizontal="center" vertical="center" textRotation="90"/>
    </xf>
    <xf numFmtId="0" fontId="5" fillId="0" borderId="4"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5"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5" xfId="0" applyFont="1" applyFill="1" applyBorder="1" applyAlignment="1">
      <alignment horizontal="center" vertical="center"/>
    </xf>
    <xf numFmtId="0" fontId="6" fillId="0" borderId="1" xfId="0" applyFont="1" applyFill="1" applyBorder="1" applyAlignment="1">
      <alignment horizontal="center" vertical="center" textRotation="90"/>
    </xf>
    <xf numFmtId="0" fontId="19" fillId="0" borderId="4"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5" xfId="0" applyFont="1" applyFill="1" applyBorder="1" applyAlignment="1">
      <alignment horizontal="center" vertical="center"/>
    </xf>
    <xf numFmtId="165" fontId="9" fillId="0" borderId="4" xfId="0" applyNumberFormat="1" applyFont="1" applyFill="1" applyBorder="1" applyAlignment="1">
      <alignment horizontal="center" vertical="center"/>
    </xf>
    <xf numFmtId="165" fontId="9" fillId="0" borderId="12" xfId="0" applyNumberFormat="1" applyFont="1" applyFill="1" applyBorder="1" applyAlignment="1">
      <alignment horizontal="center" vertical="center"/>
    </xf>
    <xf numFmtId="165" fontId="9" fillId="0" borderId="5" xfId="0" applyNumberFormat="1" applyFont="1" applyFill="1" applyBorder="1" applyAlignment="1">
      <alignment horizontal="center" vertical="center"/>
    </xf>
    <xf numFmtId="0" fontId="4" fillId="8" borderId="1" xfId="0" quotePrefix="1" applyFont="1" applyFill="1" applyBorder="1" applyAlignment="1">
      <alignment horizontal="left" vertical="center" indent="1"/>
    </xf>
    <xf numFmtId="0" fontId="5" fillId="0" borderId="4" xfId="0" applyFont="1" applyFill="1" applyBorder="1" applyAlignment="1">
      <alignment horizontal="center"/>
    </xf>
    <xf numFmtId="0" fontId="5" fillId="0" borderId="12" xfId="0" applyFont="1" applyFill="1" applyBorder="1" applyAlignment="1">
      <alignment horizontal="center"/>
    </xf>
    <xf numFmtId="0" fontId="5" fillId="0" borderId="5" xfId="0" applyFont="1" applyFill="1" applyBorder="1" applyAlignment="1">
      <alignment horizontal="center"/>
    </xf>
    <xf numFmtId="0" fontId="4" fillId="8" borderId="4" xfId="0" applyFont="1" applyFill="1" applyBorder="1" applyAlignment="1">
      <alignment horizontal="left" vertical="center" indent="1"/>
    </xf>
    <xf numFmtId="0" fontId="4" fillId="8" borderId="12" xfId="0" applyFont="1" applyFill="1" applyBorder="1" applyAlignment="1">
      <alignment horizontal="left" vertical="center" indent="1"/>
    </xf>
    <xf numFmtId="0" fontId="4" fillId="8" borderId="5" xfId="0" applyFont="1" applyFill="1" applyBorder="1" applyAlignment="1">
      <alignment horizontal="left" vertical="center" indent="1"/>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9" fillId="5" borderId="1" xfId="0" applyFont="1" applyFill="1" applyBorder="1" applyAlignment="1">
      <alignment horizontal="center" vertical="center"/>
    </xf>
    <xf numFmtId="0" fontId="4" fillId="8" borderId="4" xfId="0" quotePrefix="1" applyFont="1" applyFill="1" applyBorder="1" applyAlignment="1">
      <alignment horizontal="left" vertical="center" indent="1"/>
    </xf>
    <xf numFmtId="0" fontId="6" fillId="5" borderId="0" xfId="0" applyFont="1" applyFill="1" applyBorder="1" applyAlignment="1">
      <alignment horizontal="center" vertical="center" textRotation="90"/>
    </xf>
    <xf numFmtId="0" fontId="42" fillId="0" borderId="28" xfId="4" applyFont="1" applyBorder="1" applyAlignment="1">
      <alignment horizontal="center" vertical="center"/>
    </xf>
    <xf numFmtId="0" fontId="43" fillId="0" borderId="29" xfId="4" applyFont="1" applyFill="1" applyBorder="1" applyAlignment="1">
      <alignment horizontal="center" vertical="center" wrapText="1"/>
    </xf>
    <xf numFmtId="0" fontId="43" fillId="0" borderId="0" xfId="4" applyFont="1" applyFill="1" applyBorder="1" applyAlignment="1">
      <alignment horizontal="center" vertical="center" wrapText="1"/>
    </xf>
    <xf numFmtId="166" fontId="18" fillId="0" borderId="4" xfId="4" applyNumberFormat="1" applyFont="1" applyBorder="1" applyAlignment="1">
      <alignment horizontal="center" vertical="center" wrapText="1"/>
    </xf>
    <xf numFmtId="166" fontId="18" fillId="0" borderId="12" xfId="4" applyNumberFormat="1" applyFont="1" applyBorder="1" applyAlignment="1">
      <alignment horizontal="center" vertical="center" wrapText="1"/>
    </xf>
    <xf numFmtId="166" fontId="18" fillId="0" borderId="5" xfId="4" applyNumberFormat="1" applyFont="1" applyBorder="1" applyAlignment="1">
      <alignment horizontal="center" vertical="center" wrapText="1"/>
    </xf>
    <xf numFmtId="165" fontId="7" fillId="0" borderId="4" xfId="4" applyNumberFormat="1" applyFont="1" applyFill="1" applyBorder="1" applyAlignment="1">
      <alignment horizontal="center" vertical="center" wrapText="1"/>
    </xf>
    <xf numFmtId="165" fontId="7" fillId="0" borderId="12" xfId="4" applyNumberFormat="1" applyFont="1" applyFill="1" applyBorder="1" applyAlignment="1">
      <alignment horizontal="center" vertical="center" wrapText="1"/>
    </xf>
    <xf numFmtId="166" fontId="7" fillId="0" borderId="12" xfId="4" applyNumberFormat="1" applyFont="1" applyBorder="1" applyAlignment="1">
      <alignment horizontal="center" vertical="center" wrapText="1"/>
    </xf>
    <xf numFmtId="166" fontId="7" fillId="0" borderId="5" xfId="4" applyNumberFormat="1" applyFont="1" applyBorder="1" applyAlignment="1">
      <alignment horizontal="center" vertical="center" wrapText="1"/>
    </xf>
    <xf numFmtId="0" fontId="44" fillId="0" borderId="1" xfId="4" applyFont="1" applyFill="1" applyBorder="1" applyAlignment="1">
      <alignment horizontal="center" vertical="center"/>
    </xf>
    <xf numFmtId="0" fontId="45" fillId="0" borderId="4" xfId="4" applyFont="1" applyFill="1" applyBorder="1" applyAlignment="1">
      <alignment horizontal="center" vertical="center"/>
    </xf>
    <xf numFmtId="0" fontId="45" fillId="0" borderId="12" xfId="4" applyFont="1" applyFill="1" applyBorder="1" applyAlignment="1">
      <alignment horizontal="center" vertical="center"/>
    </xf>
    <xf numFmtId="0" fontId="45" fillId="0" borderId="5" xfId="4" applyFont="1" applyFill="1" applyBorder="1" applyAlignment="1">
      <alignment horizontal="center" vertical="center"/>
    </xf>
    <xf numFmtId="0" fontId="19" fillId="0" borderId="0" xfId="0" applyFont="1" applyAlignment="1">
      <alignment horizontal="center" vertical="center"/>
    </xf>
    <xf numFmtId="0" fontId="25" fillId="0" borderId="1" xfId="0" applyFont="1" applyBorder="1" applyAlignment="1">
      <alignment horizontal="center" vertical="center"/>
    </xf>
    <xf numFmtId="0" fontId="25" fillId="0" borderId="4" xfId="0" applyFont="1" applyBorder="1" applyAlignment="1">
      <alignment horizontal="center" vertical="center"/>
    </xf>
    <xf numFmtId="0" fontId="25" fillId="0" borderId="12" xfId="0" applyFont="1" applyBorder="1" applyAlignment="1">
      <alignment horizontal="center" vertical="center"/>
    </xf>
    <xf numFmtId="0" fontId="25" fillId="0" borderId="5"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2" fillId="0" borderId="12" xfId="0" applyFont="1" applyBorder="1" applyAlignment="1">
      <alignment horizontal="center" vertical="center"/>
    </xf>
    <xf numFmtId="0" fontId="12" fillId="0" borderId="5" xfId="0" applyFont="1" applyBorder="1" applyAlignment="1">
      <alignment horizontal="center" vertical="center"/>
    </xf>
    <xf numFmtId="165" fontId="12" fillId="0" borderId="0" xfId="0" applyNumberFormat="1" applyFont="1" applyAlignment="1">
      <alignment horizontal="center" vertical="center"/>
    </xf>
    <xf numFmtId="165" fontId="5" fillId="0" borderId="0" xfId="0" applyNumberFormat="1" applyFont="1" applyAlignment="1">
      <alignment horizontal="center" vertical="center"/>
    </xf>
    <xf numFmtId="0" fontId="34" fillId="0" borderId="0" xfId="0" applyFont="1" applyAlignment="1">
      <alignment horizontal="center" vertical="center"/>
    </xf>
    <xf numFmtId="0" fontId="10" fillId="0" borderId="1" xfId="1" applyFont="1" applyFill="1" applyBorder="1" applyAlignment="1">
      <alignment horizontal="center" vertical="center" wrapText="1"/>
    </xf>
    <xf numFmtId="0" fontId="10" fillId="0" borderId="1" xfId="1" applyFont="1" applyFill="1" applyBorder="1" applyAlignment="1">
      <alignment horizontal="center" vertical="center"/>
    </xf>
    <xf numFmtId="0" fontId="5" fillId="7" borderId="1"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165" fontId="11" fillId="0" borderId="1" xfId="1" applyNumberFormat="1" applyFont="1" applyFill="1" applyBorder="1" applyAlignment="1">
      <alignment horizontal="center" vertical="center" wrapText="1"/>
    </xf>
    <xf numFmtId="0" fontId="29" fillId="0" borderId="1" xfId="1" applyFont="1" applyFill="1" applyBorder="1" applyAlignment="1">
      <alignment horizontal="center" vertical="center" wrapText="1"/>
    </xf>
    <xf numFmtId="0" fontId="13" fillId="5" borderId="13" xfId="0" applyFont="1" applyFill="1" applyBorder="1" applyAlignment="1">
      <alignment horizontal="left" vertical="center" wrapText="1"/>
    </xf>
    <xf numFmtId="0" fontId="13" fillId="5" borderId="0" xfId="0" applyFont="1" applyFill="1" applyBorder="1" applyAlignment="1">
      <alignment horizontal="left" vertical="center" wrapText="1"/>
    </xf>
    <xf numFmtId="0" fontId="33" fillId="0" borderId="14"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65" fontId="11"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12" xfId="0" applyFont="1" applyFill="1" applyBorder="1" applyAlignment="1">
      <alignment horizontal="center" vertical="center"/>
    </xf>
    <xf numFmtId="0" fontId="36" fillId="0" borderId="5" xfId="0" applyFont="1" applyFill="1" applyBorder="1" applyAlignment="1">
      <alignment horizontal="center" vertical="center"/>
    </xf>
    <xf numFmtId="0" fontId="39" fillId="0" borderId="14"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17" fillId="0" borderId="1" xfId="0" applyFont="1" applyFill="1" applyBorder="1" applyAlignment="1">
      <alignment horizontal="center"/>
    </xf>
    <xf numFmtId="0" fontId="15" fillId="0" borderId="1" xfId="0" applyFont="1" applyBorder="1" applyAlignment="1">
      <alignment horizontal="center"/>
    </xf>
    <xf numFmtId="49" fontId="1" fillId="15" borderId="1" xfId="4" applyNumberFormat="1" applyFont="1" applyFill="1" applyBorder="1" applyAlignment="1" applyProtection="1">
      <alignment horizontal="center" vertical="center"/>
      <protection locked="0"/>
    </xf>
    <xf numFmtId="2" fontId="1" fillId="15" borderId="1" xfId="4" applyNumberFormat="1" applyFont="1" applyFill="1" applyBorder="1" applyAlignment="1" applyProtection="1">
      <alignment horizontal="center" vertical="center"/>
      <protection locked="0"/>
    </xf>
    <xf numFmtId="0" fontId="1" fillId="15" borderId="1" xfId="4" applyFont="1" applyFill="1" applyBorder="1" applyAlignment="1" applyProtection="1">
      <alignment horizontal="center" vertical="center"/>
      <protection locked="0"/>
    </xf>
    <xf numFmtId="0" fontId="1" fillId="0" borderId="1" xfId="0" applyFont="1" applyFill="1" applyBorder="1" applyAlignment="1">
      <alignment vertical="center"/>
    </xf>
  </cellXfs>
  <cellStyles count="48">
    <cellStyle name="20% - Accent1 2" xfId="6"/>
    <cellStyle name="20% - Accent2 2" xfId="7"/>
    <cellStyle name="20% - Accent3 2" xfId="8"/>
    <cellStyle name="20% - Accent4 2" xfId="9"/>
    <cellStyle name="20% - Accent5 2" xfId="10"/>
    <cellStyle name="20% - Accent6 2" xfId="11"/>
    <cellStyle name="40% - Accent1 2" xfId="12"/>
    <cellStyle name="40% - Accent2 2" xfId="13"/>
    <cellStyle name="40% - Accent3 2" xfId="14"/>
    <cellStyle name="40% - Accent4 2" xfId="15"/>
    <cellStyle name="40% - Accent5 2" xfId="16"/>
    <cellStyle name="40% - Accent6 2" xfId="17"/>
    <cellStyle name="60% - Accent1 2" xfId="18"/>
    <cellStyle name="60% - Accent2 2" xfId="19"/>
    <cellStyle name="60% - Accent3 2" xfId="20"/>
    <cellStyle name="60% - Accent4 2" xfId="21"/>
    <cellStyle name="60% - Accent5 2" xfId="22"/>
    <cellStyle name="60% - Accent6 2" xfId="23"/>
    <cellStyle name="Accent1 2" xfId="24"/>
    <cellStyle name="Accent2 2" xfId="25"/>
    <cellStyle name="Accent3 2" xfId="26"/>
    <cellStyle name="Accent4 2" xfId="27"/>
    <cellStyle name="Accent5 2" xfId="28"/>
    <cellStyle name="Accent6 2" xfId="29"/>
    <cellStyle name="Bad 2" xfId="30"/>
    <cellStyle name="Calculation 2" xfId="31"/>
    <cellStyle name="Check Cell 2" xfId="32"/>
    <cellStyle name="Explanatory Text 2" xfId="33"/>
    <cellStyle name="Good 2" xfId="34"/>
    <cellStyle name="Heading 1 2" xfId="35"/>
    <cellStyle name="Heading 2 2" xfId="36"/>
    <cellStyle name="Heading 3 2" xfId="37"/>
    <cellStyle name="Heading 4 2" xfId="38"/>
    <cellStyle name="Input 2" xfId="39"/>
    <cellStyle name="Linked Cell 2" xfId="40"/>
    <cellStyle name="Neutral 2" xfId="41"/>
    <cellStyle name="Normal" xfId="0" builtinId="0"/>
    <cellStyle name="Normal 2" xfId="4"/>
    <cellStyle name="Normal 2 2" xfId="5"/>
    <cellStyle name="Normal 2 3" xfId="42"/>
    <cellStyle name="Normal_2010 declaration sheet Female" xfId="1"/>
    <cellStyle name="Normal_2010 declaration sheet Female 2" xfId="2"/>
    <cellStyle name="Normal_declaration sheets version 2" xfId="3"/>
    <cellStyle name="Note 2" xfId="43"/>
    <cellStyle name="Output 2" xfId="44"/>
    <cellStyle name="Title 2" xfId="45"/>
    <cellStyle name="Total 2" xfId="46"/>
    <cellStyle name="Warning Text 2" xfId="47"/>
  </cellStyles>
  <dxfs count="2">
    <dxf>
      <fill>
        <patternFill>
          <bgColor indexed="13"/>
        </patternFill>
      </fill>
    </dxf>
    <dxf>
      <fill>
        <patternFill>
          <bgColor rgb="FF00FF00"/>
        </patternFill>
      </fill>
    </dxf>
  </dxfs>
  <tableStyles count="0" defaultTableStyle="TableStyleMedium2" defaultPivotStyle="PivotStyleLight16"/>
  <colors>
    <mruColors>
      <color rgb="FFFF99FF"/>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781050</xdr:colOff>
      <xdr:row>0</xdr:row>
      <xdr:rowOff>457200</xdr:rowOff>
    </xdr:from>
    <xdr:to>
      <xdr:col>8</xdr:col>
      <xdr:colOff>57150</xdr:colOff>
      <xdr:row>4</xdr:row>
      <xdr:rowOff>209550</xdr:rowOff>
    </xdr:to>
    <xdr:sp macro="" textlink="">
      <xdr:nvSpPr>
        <xdr:cNvPr id="19457" name="AutoShape 1"/>
        <xdr:cNvSpPr>
          <a:spLocks noChangeArrowheads="1"/>
        </xdr:cNvSpPr>
      </xdr:nvSpPr>
      <xdr:spPr bwMode="auto">
        <a:xfrm>
          <a:off x="8896350" y="457200"/>
          <a:ext cx="2171700" cy="1209675"/>
        </a:xfrm>
        <a:prstGeom prst="wedgeRoundRectCallout">
          <a:avLst>
            <a:gd name="adj1" fmla="val -20292"/>
            <a:gd name="adj2" fmla="val 348685"/>
            <a:gd name="adj3" fmla="val 16667"/>
          </a:avLst>
        </a:prstGeom>
        <a:solidFill>
          <a:srgbClr val="FFFFFF"/>
        </a:solidFill>
        <a:ln w="28575">
          <a:solidFill>
            <a:srgbClr val="FF0000"/>
          </a:solidFill>
          <a:miter lim="800000"/>
          <a:headEnd/>
          <a:tailEnd/>
        </a:ln>
      </xdr:spPr>
      <xdr:txBody>
        <a:bodyPr vertOverflow="clip" wrap="square" lIns="36576" tIns="27432" rIns="0" bIns="0" anchor="t" upright="1"/>
        <a:lstStyle/>
        <a:p>
          <a:pPr algn="l" rtl="0">
            <a:defRPr sz="1000"/>
          </a:pPr>
          <a:r>
            <a:rPr lang="en-GB" sz="1400" b="1" i="0" u="none" strike="noStrike" baseline="0">
              <a:solidFill>
                <a:srgbClr val="FF0000"/>
              </a:solidFill>
              <a:latin typeface="Arial"/>
              <a:cs typeface="Arial"/>
            </a:rPr>
            <a:t>NAME WILL APPEAR FROM TEAM SHEET WHEN CLUB LETTER IS ENTERED</a:t>
          </a:r>
        </a:p>
      </xdr:txBody>
    </xdr:sp>
    <xdr:clientData/>
  </xdr:twoCellAnchor>
  <xdr:twoCellAnchor>
    <xdr:from>
      <xdr:col>10</xdr:col>
      <xdr:colOff>219075</xdr:colOff>
      <xdr:row>5</xdr:row>
      <xdr:rowOff>285750</xdr:rowOff>
    </xdr:from>
    <xdr:to>
      <xdr:col>13</xdr:col>
      <xdr:colOff>190500</xdr:colOff>
      <xdr:row>9</xdr:row>
      <xdr:rowOff>171450</xdr:rowOff>
    </xdr:to>
    <xdr:sp macro="" textlink="">
      <xdr:nvSpPr>
        <xdr:cNvPr id="19458" name="AutoShape 2"/>
        <xdr:cNvSpPr>
          <a:spLocks noChangeArrowheads="1"/>
        </xdr:cNvSpPr>
      </xdr:nvSpPr>
      <xdr:spPr bwMode="auto">
        <a:xfrm>
          <a:off x="12449175" y="2057400"/>
          <a:ext cx="1800225" cy="1143000"/>
        </a:xfrm>
        <a:prstGeom prst="wedgeRoundRectCallout">
          <a:avLst>
            <a:gd name="adj1" fmla="val -112500"/>
            <a:gd name="adj2" fmla="val 223972"/>
            <a:gd name="adj3" fmla="val 16667"/>
          </a:avLst>
        </a:prstGeom>
        <a:solidFill>
          <a:srgbClr val="FFFFFF"/>
        </a:solidFill>
        <a:ln w="28575">
          <a:solidFill>
            <a:srgbClr val="FF0000"/>
          </a:solidFill>
          <a:miter lim="800000"/>
          <a:headEnd/>
          <a:tailEnd/>
        </a:ln>
      </xdr:spPr>
      <xdr:txBody>
        <a:bodyPr vertOverflow="clip" wrap="square" lIns="27432" tIns="22860" rIns="0" bIns="0" anchor="t" upright="1"/>
        <a:lstStyle/>
        <a:p>
          <a:pPr algn="l" rtl="0">
            <a:defRPr sz="1000"/>
          </a:pPr>
          <a:r>
            <a:rPr lang="en-GB" sz="1400" b="1" i="0" u="none" strike="noStrike" baseline="0">
              <a:solidFill>
                <a:srgbClr val="FF0000"/>
              </a:solidFill>
              <a:latin typeface="Arial"/>
              <a:cs typeface="Arial"/>
            </a:rPr>
            <a:t>AAA GRADE WILL APPEAR IF APPLICABLE TO TIME/DIST</a:t>
          </a:r>
        </a:p>
      </xdr:txBody>
    </xdr:sp>
    <xdr:clientData/>
  </xdr:twoCellAnchor>
  <xdr:twoCellAnchor>
    <xdr:from>
      <xdr:col>2</xdr:col>
      <xdr:colOff>219075</xdr:colOff>
      <xdr:row>3</xdr:row>
      <xdr:rowOff>161925</xdr:rowOff>
    </xdr:from>
    <xdr:to>
      <xdr:col>4</xdr:col>
      <xdr:colOff>266700</xdr:colOff>
      <xdr:row>6</xdr:row>
      <xdr:rowOff>85725</xdr:rowOff>
    </xdr:to>
    <xdr:sp macro="" textlink="">
      <xdr:nvSpPr>
        <xdr:cNvPr id="19459" name="AutoShape 3"/>
        <xdr:cNvSpPr>
          <a:spLocks noChangeArrowheads="1"/>
        </xdr:cNvSpPr>
      </xdr:nvSpPr>
      <xdr:spPr bwMode="auto">
        <a:xfrm>
          <a:off x="6600825" y="1304925"/>
          <a:ext cx="1209675" cy="866775"/>
        </a:xfrm>
        <a:prstGeom prst="wedgeRoundRectCallout">
          <a:avLst>
            <a:gd name="adj1" fmla="val 47370"/>
            <a:gd name="adj2" fmla="val 395454"/>
            <a:gd name="adj3" fmla="val 16667"/>
          </a:avLst>
        </a:prstGeom>
        <a:solidFill>
          <a:srgbClr val="FFFFFF"/>
        </a:solidFill>
        <a:ln w="28575">
          <a:solidFill>
            <a:srgbClr val="FF0000"/>
          </a:solidFill>
          <a:miter lim="800000"/>
          <a:headEnd/>
          <a:tailEnd/>
        </a:ln>
      </xdr:spPr>
      <xdr:txBody>
        <a:bodyPr vertOverflow="clip" wrap="square" lIns="27432" tIns="22860" rIns="0" bIns="0" anchor="t" upright="1"/>
        <a:lstStyle/>
        <a:p>
          <a:pPr algn="l" rtl="0">
            <a:defRPr sz="1000"/>
          </a:pPr>
          <a:r>
            <a:rPr lang="en-GB" sz="1400" b="1" i="0" u="none" strike="noStrike" baseline="0">
              <a:solidFill>
                <a:srgbClr val="FF0000"/>
              </a:solidFill>
              <a:latin typeface="Arial"/>
              <a:cs typeface="Arial"/>
            </a:rPr>
            <a:t>ENTER CLUB LETTER </a:t>
          </a:r>
        </a:p>
      </xdr:txBody>
    </xdr:sp>
    <xdr:clientData/>
  </xdr:twoCellAnchor>
  <xdr:twoCellAnchor>
    <xdr:from>
      <xdr:col>3</xdr:col>
      <xdr:colOff>466725</xdr:colOff>
      <xdr:row>0</xdr:row>
      <xdr:rowOff>466725</xdr:rowOff>
    </xdr:from>
    <xdr:to>
      <xdr:col>5</xdr:col>
      <xdr:colOff>552450</xdr:colOff>
      <xdr:row>2</xdr:row>
      <xdr:rowOff>200025</xdr:rowOff>
    </xdr:to>
    <xdr:sp macro="" textlink="">
      <xdr:nvSpPr>
        <xdr:cNvPr id="19460" name="AutoShape 4"/>
        <xdr:cNvSpPr>
          <a:spLocks noChangeArrowheads="1"/>
        </xdr:cNvSpPr>
      </xdr:nvSpPr>
      <xdr:spPr bwMode="auto">
        <a:xfrm>
          <a:off x="7458075" y="466725"/>
          <a:ext cx="1209675" cy="561975"/>
        </a:xfrm>
        <a:prstGeom prst="wedgeRoundRectCallout">
          <a:avLst>
            <a:gd name="adj1" fmla="val 33116"/>
            <a:gd name="adj2" fmla="val 763889"/>
            <a:gd name="adj3" fmla="val 16667"/>
          </a:avLst>
        </a:prstGeom>
        <a:solidFill>
          <a:srgbClr val="FFFFFF"/>
        </a:solidFill>
        <a:ln w="28575">
          <a:solidFill>
            <a:srgbClr val="FF0000"/>
          </a:solidFill>
          <a:miter lim="800000"/>
          <a:headEnd/>
          <a:tailEnd/>
        </a:ln>
      </xdr:spPr>
      <xdr:txBody>
        <a:bodyPr vertOverflow="clip" wrap="square" lIns="27432" tIns="22860" rIns="0" bIns="0" anchor="t" upright="1"/>
        <a:lstStyle/>
        <a:p>
          <a:pPr algn="l" rtl="0">
            <a:defRPr sz="1000"/>
          </a:pPr>
          <a:r>
            <a:rPr lang="en-GB" sz="1400" b="1" i="0" u="none" strike="noStrike" baseline="0">
              <a:solidFill>
                <a:srgbClr val="FF0000"/>
              </a:solidFill>
              <a:latin typeface="Arial"/>
              <a:cs typeface="Arial"/>
            </a:rPr>
            <a:t>ENTER TIME/DIST</a:t>
          </a:r>
        </a:p>
      </xdr:txBody>
    </xdr:sp>
    <xdr:clientData/>
  </xdr:twoCellAnchor>
  <xdr:twoCellAnchor>
    <xdr:from>
      <xdr:col>8</xdr:col>
      <xdr:colOff>523875</xdr:colOff>
      <xdr:row>0</xdr:row>
      <xdr:rowOff>495300</xdr:rowOff>
    </xdr:from>
    <xdr:to>
      <xdr:col>12</xdr:col>
      <xdr:colOff>257175</xdr:colOff>
      <xdr:row>4</xdr:row>
      <xdr:rowOff>247650</xdr:rowOff>
    </xdr:to>
    <xdr:sp macro="" textlink="">
      <xdr:nvSpPr>
        <xdr:cNvPr id="19461" name="AutoShape 5"/>
        <xdr:cNvSpPr>
          <a:spLocks noChangeArrowheads="1"/>
        </xdr:cNvSpPr>
      </xdr:nvSpPr>
      <xdr:spPr bwMode="auto">
        <a:xfrm>
          <a:off x="11534775" y="495300"/>
          <a:ext cx="2171700" cy="1209675"/>
        </a:xfrm>
        <a:prstGeom prst="wedgeRoundRectCallout">
          <a:avLst>
            <a:gd name="adj1" fmla="val -90741"/>
            <a:gd name="adj2" fmla="val 339611"/>
            <a:gd name="adj3" fmla="val 16667"/>
          </a:avLst>
        </a:prstGeom>
        <a:solidFill>
          <a:srgbClr val="FFFFFF"/>
        </a:solidFill>
        <a:ln w="28575">
          <a:solidFill>
            <a:srgbClr val="FF0000"/>
          </a:solidFill>
          <a:miter lim="800000"/>
          <a:headEnd/>
          <a:tailEnd/>
        </a:ln>
      </xdr:spPr>
      <xdr:txBody>
        <a:bodyPr vertOverflow="clip" wrap="square" lIns="27432" tIns="22860" rIns="0" bIns="0" anchor="t" upright="1"/>
        <a:lstStyle/>
        <a:p>
          <a:pPr algn="l" rtl="0">
            <a:defRPr sz="1000"/>
          </a:pPr>
          <a:r>
            <a:rPr lang="en-GB" sz="1400" b="1" i="0" u="none" strike="noStrike" baseline="0">
              <a:solidFill>
                <a:srgbClr val="FF0000"/>
              </a:solidFill>
              <a:latin typeface="Arial"/>
              <a:cs typeface="Arial"/>
            </a:rPr>
            <a:t>CLUB WILL APPEAR FROM TEAM SHEET WHEN CLUB LETTER IS ENTERED</a:t>
          </a:r>
        </a:p>
      </xdr:txBody>
    </xdr:sp>
    <xdr:clientData/>
  </xdr:twoCellAnchor>
  <xdr:twoCellAnchor>
    <xdr:from>
      <xdr:col>11</xdr:col>
      <xdr:colOff>38100</xdr:colOff>
      <xdr:row>13</xdr:row>
      <xdr:rowOff>152400</xdr:rowOff>
    </xdr:from>
    <xdr:to>
      <xdr:col>14</xdr:col>
      <xdr:colOff>476250</xdr:colOff>
      <xdr:row>17</xdr:row>
      <xdr:rowOff>38100</xdr:rowOff>
    </xdr:to>
    <xdr:sp macro="" textlink="">
      <xdr:nvSpPr>
        <xdr:cNvPr id="19462" name="AutoShape 6"/>
        <xdr:cNvSpPr>
          <a:spLocks noChangeArrowheads="1"/>
        </xdr:cNvSpPr>
      </xdr:nvSpPr>
      <xdr:spPr bwMode="auto">
        <a:xfrm>
          <a:off x="12877800" y="5295900"/>
          <a:ext cx="2266950" cy="1143000"/>
        </a:xfrm>
        <a:prstGeom prst="wedgeRoundRectCallout">
          <a:avLst>
            <a:gd name="adj1" fmla="val -84032"/>
            <a:gd name="adj2" fmla="val -49167"/>
            <a:gd name="adj3" fmla="val 16667"/>
          </a:avLst>
        </a:prstGeom>
        <a:solidFill>
          <a:srgbClr val="FFFFFF"/>
        </a:solidFill>
        <a:ln w="28575">
          <a:solidFill>
            <a:srgbClr val="FF0000"/>
          </a:solidFill>
          <a:miter lim="800000"/>
          <a:headEnd/>
          <a:tailEnd/>
        </a:ln>
      </xdr:spPr>
      <xdr:txBody>
        <a:bodyPr vertOverflow="clip" wrap="square" lIns="27432" tIns="22860" rIns="0" bIns="0" anchor="t" upright="1"/>
        <a:lstStyle/>
        <a:p>
          <a:pPr algn="l" rtl="0">
            <a:defRPr sz="1000"/>
          </a:pPr>
          <a:r>
            <a:rPr lang="en-GB" sz="1400" b="1" i="0" u="none" strike="noStrike" baseline="0">
              <a:solidFill>
                <a:srgbClr val="FF0000"/>
              </a:solidFill>
              <a:latin typeface="Arial"/>
              <a:cs typeface="Arial"/>
            </a:rPr>
            <a:t>ATHLETICS WEEKLY STANDARD APPLICABLE TO TIME/DIST</a:t>
          </a:r>
        </a:p>
      </xdr:txBody>
    </xdr:sp>
    <xdr:clientData/>
  </xdr:twoCellAnchor>
  <xdr:twoCellAnchor>
    <xdr:from>
      <xdr:col>11</xdr:col>
      <xdr:colOff>47625</xdr:colOff>
      <xdr:row>20</xdr:row>
      <xdr:rowOff>66675</xdr:rowOff>
    </xdr:from>
    <xdr:to>
      <xdr:col>15</xdr:col>
      <xdr:colOff>314325</xdr:colOff>
      <xdr:row>27</xdr:row>
      <xdr:rowOff>123825</xdr:rowOff>
    </xdr:to>
    <xdr:sp macro="" textlink="">
      <xdr:nvSpPr>
        <xdr:cNvPr id="19463" name="AutoShape 7"/>
        <xdr:cNvSpPr>
          <a:spLocks noChangeArrowheads="1"/>
        </xdr:cNvSpPr>
      </xdr:nvSpPr>
      <xdr:spPr bwMode="auto">
        <a:xfrm>
          <a:off x="12887325" y="7410450"/>
          <a:ext cx="2705100" cy="2257425"/>
        </a:xfrm>
        <a:prstGeom prst="wedgeRoundRectCallout">
          <a:avLst>
            <a:gd name="adj1" fmla="val -111972"/>
            <a:gd name="adj2" fmla="val -85444"/>
            <a:gd name="adj3" fmla="val 16667"/>
          </a:avLst>
        </a:prstGeom>
        <a:solidFill>
          <a:srgbClr val="FFFF00"/>
        </a:solidFill>
        <a:ln w="28575">
          <a:solidFill>
            <a:srgbClr val="FF0000"/>
          </a:solidFill>
          <a:miter lim="800000"/>
          <a:headEnd/>
          <a:tailEnd/>
        </a:ln>
      </xdr:spPr>
      <xdr:txBody>
        <a:bodyPr vertOverflow="clip" wrap="square" lIns="45720" tIns="41148" rIns="0" bIns="0" anchor="t" upright="1"/>
        <a:lstStyle/>
        <a:p>
          <a:pPr algn="l" rtl="0">
            <a:defRPr sz="1000"/>
          </a:pPr>
          <a:r>
            <a:rPr lang="en-GB" sz="2000" b="1" i="0" u="none" strike="noStrike" baseline="0">
              <a:solidFill>
                <a:srgbClr val="000000"/>
              </a:solidFill>
              <a:latin typeface="Arial"/>
              <a:cs typeface="Arial"/>
            </a:rPr>
            <a:t>THESE GREEN CELLS WILL SELF POPULATE - </a:t>
          </a:r>
        </a:p>
        <a:p>
          <a:pPr algn="l" rtl="0">
            <a:defRPr sz="1000"/>
          </a:pPr>
          <a:r>
            <a:rPr lang="en-GB" sz="2000" b="1" i="0" u="none" strike="noStrike" baseline="0">
              <a:solidFill>
                <a:srgbClr val="000000"/>
              </a:solidFill>
              <a:latin typeface="Arial"/>
              <a:cs typeface="Arial"/>
            </a:rPr>
            <a:t>do not enter data here</a:t>
          </a:r>
        </a:p>
      </xdr:txBody>
    </xdr:sp>
    <xdr:clientData/>
  </xdr:twoCellAnchor>
  <xdr:twoCellAnchor>
    <xdr:from>
      <xdr:col>2</xdr:col>
      <xdr:colOff>447675</xdr:colOff>
      <xdr:row>25</xdr:row>
      <xdr:rowOff>76200</xdr:rowOff>
    </xdr:from>
    <xdr:to>
      <xdr:col>7</xdr:col>
      <xdr:colOff>400050</xdr:colOff>
      <xdr:row>29</xdr:row>
      <xdr:rowOff>28575</xdr:rowOff>
    </xdr:to>
    <xdr:sp macro="" textlink="">
      <xdr:nvSpPr>
        <xdr:cNvPr id="19464" name="AutoShape 8"/>
        <xdr:cNvSpPr>
          <a:spLocks noChangeArrowheads="1"/>
        </xdr:cNvSpPr>
      </xdr:nvSpPr>
      <xdr:spPr bwMode="auto">
        <a:xfrm>
          <a:off x="6829425" y="8991600"/>
          <a:ext cx="3743325" cy="1209675"/>
        </a:xfrm>
        <a:prstGeom prst="wedgeRoundRectCallout">
          <a:avLst>
            <a:gd name="adj1" fmla="val -6491"/>
            <a:gd name="adj2" fmla="val -225593"/>
            <a:gd name="adj3" fmla="val 16667"/>
          </a:avLst>
        </a:prstGeom>
        <a:solidFill>
          <a:srgbClr val="FFFFFF"/>
        </a:solidFill>
        <a:ln w="28575">
          <a:solidFill>
            <a:srgbClr val="FF0000"/>
          </a:solidFill>
          <a:miter lim="800000"/>
          <a:headEnd/>
          <a:tailEnd/>
        </a:ln>
      </xdr:spPr>
      <xdr:txBody>
        <a:bodyPr vertOverflow="clip" wrap="square" lIns="45720" tIns="41148" rIns="0" bIns="0" anchor="t" upright="1"/>
        <a:lstStyle/>
        <a:p>
          <a:pPr algn="l" rtl="0">
            <a:defRPr sz="1000"/>
          </a:pPr>
          <a:r>
            <a:rPr lang="en-GB" sz="2000" b="1" i="0" u="none" strike="noStrike" baseline="0">
              <a:solidFill>
                <a:srgbClr val="FF0000"/>
              </a:solidFill>
              <a:latin typeface="Arial"/>
              <a:cs typeface="Arial"/>
            </a:rPr>
            <a:t>IF NO SCORE -- </a:t>
          </a:r>
        </a:p>
        <a:p>
          <a:pPr algn="l" rtl="0">
            <a:defRPr sz="1000"/>
          </a:pPr>
          <a:r>
            <a:rPr lang="en-GB" sz="2000" b="1" i="0" u="none" strike="noStrike" baseline="0">
              <a:solidFill>
                <a:srgbClr val="FF0000"/>
              </a:solidFill>
              <a:latin typeface="Arial"/>
              <a:cs typeface="Arial"/>
            </a:rPr>
            <a:t>FOR FIELD LEAVE BLANK</a:t>
          </a:r>
        </a:p>
        <a:p>
          <a:pPr algn="l" rtl="0">
            <a:defRPr sz="1000"/>
          </a:pPr>
          <a:r>
            <a:rPr lang="en-GB" sz="2000" b="1" i="0" u="none" strike="noStrike" baseline="0">
              <a:solidFill>
                <a:srgbClr val="FF0000"/>
              </a:solidFill>
              <a:latin typeface="Arial"/>
              <a:cs typeface="Arial"/>
            </a:rPr>
            <a:t>FOR TRACK USE  '</a:t>
          </a:r>
        </a:p>
      </xdr:txBody>
    </xdr:sp>
    <xdr:clientData/>
  </xdr:twoCellAnchor>
  <xdr:twoCellAnchor editAs="oneCell">
    <xdr:from>
      <xdr:col>7</xdr:col>
      <xdr:colOff>666750</xdr:colOff>
      <xdr:row>23</xdr:row>
      <xdr:rowOff>0</xdr:rowOff>
    </xdr:from>
    <xdr:to>
      <xdr:col>7</xdr:col>
      <xdr:colOff>781050</xdr:colOff>
      <xdr:row>23</xdr:row>
      <xdr:rowOff>238125</xdr:rowOff>
    </xdr:to>
    <xdr:sp macro="" textlink="">
      <xdr:nvSpPr>
        <xdr:cNvPr id="19655" name="Text Box 9"/>
        <xdr:cNvSpPr txBox="1">
          <a:spLocks noChangeArrowheads="1"/>
        </xdr:cNvSpPr>
      </xdr:nvSpPr>
      <xdr:spPr bwMode="auto">
        <a:xfrm>
          <a:off x="10839450" y="8286750"/>
          <a:ext cx="114300" cy="2381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6</xdr:col>
      <xdr:colOff>0</xdr:colOff>
      <xdr:row>14</xdr:row>
      <xdr:rowOff>0</xdr:rowOff>
    </xdr:from>
    <xdr:to>
      <xdr:col>10</xdr:col>
      <xdr:colOff>0</xdr:colOff>
      <xdr:row>20</xdr:row>
      <xdr:rowOff>0</xdr:rowOff>
    </xdr:to>
    <xdr:sp macro="" textlink="">
      <xdr:nvSpPr>
        <xdr:cNvPr id="19656" name="Rectangle 10"/>
        <xdr:cNvSpPr>
          <a:spLocks noChangeArrowheads="1"/>
        </xdr:cNvSpPr>
      </xdr:nvSpPr>
      <xdr:spPr bwMode="auto">
        <a:xfrm>
          <a:off x="8905875" y="5457825"/>
          <a:ext cx="3324225" cy="1885950"/>
        </a:xfrm>
        <a:prstGeom prst="rect">
          <a:avLst/>
        </a:prstGeom>
        <a:noFill/>
        <a:ln w="76200">
          <a:solidFill>
            <a:srgbClr val="FF0000"/>
          </a:solidFill>
          <a:miter lim="800000"/>
          <a:headEnd/>
          <a:tailEnd/>
        </a:ln>
        <a:extLst>
          <a:ext uri="{909E8E84-426E-40DD-AFC4-6F175D3DCCD1}">
            <a14:hiddenFill xmlns=""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ults_07052011,_Horspath_Match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3%20MATCH%20xxx%20oxon_U11's_scoreshee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c"/>
      <sheetName val="Results"/>
      <sheetName val="print"/>
      <sheetName val="aw"/>
      <sheetName val="nonscoring"/>
    </sheetNames>
    <sheetDataSet>
      <sheetData sheetId="0">
        <row r="4">
          <cell r="A4" t="str">
            <v>O</v>
          </cell>
          <cell r="B4" t="str">
            <v>Oxford City</v>
          </cell>
          <cell r="D4" t="str">
            <v>Oxf C</v>
          </cell>
          <cell r="F4">
            <v>2</v>
          </cell>
          <cell r="G4">
            <v>3</v>
          </cell>
        </row>
        <row r="5">
          <cell r="A5" t="str">
            <v>C</v>
          </cell>
          <cell r="B5" t="str">
            <v>Plymouth</v>
          </cell>
          <cell r="D5" t="str">
            <v>Plym</v>
          </cell>
          <cell r="F5">
            <v>4</v>
          </cell>
          <cell r="G5">
            <v>5</v>
          </cell>
        </row>
        <row r="6">
          <cell r="A6" t="str">
            <v>A</v>
          </cell>
          <cell r="B6" t="str">
            <v>Bracknell</v>
          </cell>
          <cell r="D6" t="str">
            <v>Brack</v>
          </cell>
          <cell r="F6">
            <v>6</v>
          </cell>
          <cell r="G6">
            <v>7</v>
          </cell>
        </row>
        <row r="7">
          <cell r="A7" t="str">
            <v>P</v>
          </cell>
          <cell r="B7" t="str">
            <v>Wycombe Phoenix</v>
          </cell>
          <cell r="D7" t="str">
            <v>Wyc P</v>
          </cell>
          <cell r="F7">
            <v>8</v>
          </cell>
          <cell r="G7">
            <v>9</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CH DETAILS"/>
      <sheetName val="DECLARATIONS"/>
      <sheetName val="sprint"/>
      <sheetName val="jog"/>
      <sheetName val="throw"/>
      <sheetName val="jump"/>
      <sheetName val="relay"/>
      <sheetName val="RESULT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AB23"/>
  <sheetViews>
    <sheetView zoomScale="60" workbookViewId="0">
      <selection activeCell="B29" sqref="B29"/>
    </sheetView>
  </sheetViews>
  <sheetFormatPr defaultRowHeight="24.95" customHeight="1"/>
  <cols>
    <col min="1" max="1" width="27.7109375" style="20" customWidth="1"/>
    <col min="2" max="2" width="68" style="17" customWidth="1"/>
    <col min="3" max="3" width="9.140625" style="17"/>
    <col min="4" max="4" width="8.28515625" style="17" customWidth="1"/>
    <col min="5" max="5" width="8.5703125" style="17" customWidth="1"/>
    <col min="6" max="6" width="11.85546875" style="17" customWidth="1"/>
    <col min="7" max="7" width="19" style="17" customWidth="1"/>
    <col min="8" max="8" width="12.5703125" style="17" customWidth="1"/>
    <col min="9" max="16384" width="9.140625" style="17"/>
  </cols>
  <sheetData>
    <row r="1" spans="1:28" ht="40.5" customHeight="1">
      <c r="A1" s="15" t="s">
        <v>37</v>
      </c>
      <c r="B1" s="16" t="s">
        <v>38</v>
      </c>
    </row>
    <row r="2" spans="1:28" ht="24.95" customHeight="1">
      <c r="A2" s="18" t="s">
        <v>39</v>
      </c>
      <c r="B2" s="19" t="s">
        <v>213</v>
      </c>
    </row>
    <row r="3" spans="1:28" ht="24.95" customHeight="1">
      <c r="A3" s="374"/>
      <c r="B3" s="374"/>
    </row>
    <row r="4" spans="1:28" ht="24.95" customHeight="1">
      <c r="A4" s="18" t="s">
        <v>50</v>
      </c>
      <c r="B4" s="19" t="s">
        <v>82</v>
      </c>
    </row>
    <row r="5" spans="1:28" ht="24.95" customHeight="1">
      <c r="A5" s="18" t="s">
        <v>40</v>
      </c>
      <c r="B5" s="19" t="s">
        <v>82</v>
      </c>
    </row>
    <row r="6" spans="1:28" ht="24.95" customHeight="1">
      <c r="A6" s="18" t="s">
        <v>41</v>
      </c>
      <c r="B6" s="19" t="s">
        <v>82</v>
      </c>
    </row>
    <row r="7" spans="1:28" ht="24.95" customHeight="1">
      <c r="A7" s="18" t="s">
        <v>42</v>
      </c>
      <c r="B7" s="19" t="s">
        <v>82</v>
      </c>
    </row>
    <row r="8" spans="1:28" ht="24.95" customHeight="1">
      <c r="A8" s="18" t="s">
        <v>43</v>
      </c>
      <c r="B8" s="19" t="s">
        <v>82</v>
      </c>
    </row>
    <row r="9" spans="1:28" ht="24.95" customHeight="1">
      <c r="A9" s="18" t="s">
        <v>44</v>
      </c>
      <c r="B9" s="19" t="s">
        <v>82</v>
      </c>
    </row>
    <row r="10" spans="1:28" ht="24.95" customHeight="1">
      <c r="A10" s="18" t="s">
        <v>52</v>
      </c>
      <c r="B10" s="19" t="s">
        <v>82</v>
      </c>
    </row>
    <row r="11" spans="1:28" ht="92.25" customHeight="1">
      <c r="A11" s="24"/>
      <c r="B11" s="174" t="s">
        <v>218</v>
      </c>
      <c r="D11" s="52"/>
      <c r="E11" s="52"/>
      <c r="F11" s="52"/>
      <c r="G11" s="52"/>
      <c r="H11" s="52"/>
    </row>
    <row r="12" spans="1:28" ht="24.95" customHeight="1">
      <c r="A12" s="371" t="s">
        <v>45</v>
      </c>
      <c r="B12" s="19"/>
      <c r="D12" s="53"/>
      <c r="E12" s="54"/>
      <c r="F12" s="55"/>
      <c r="G12" s="55"/>
      <c r="H12" s="55"/>
    </row>
    <row r="13" spans="1:28" ht="24.95" customHeight="1">
      <c r="A13" s="372"/>
      <c r="B13" s="19" t="s">
        <v>46</v>
      </c>
      <c r="D13" s="11" t="s">
        <v>0</v>
      </c>
      <c r="E13" s="365" t="s">
        <v>116</v>
      </c>
      <c r="F13" s="365"/>
      <c r="G13" s="365"/>
      <c r="H13" s="365"/>
      <c r="I13" s="365"/>
      <c r="J13" s="365"/>
      <c r="K13" s="23"/>
      <c r="L13" s="56"/>
      <c r="M13" s="56"/>
      <c r="N13" s="56"/>
      <c r="O13" s="56"/>
      <c r="P13" s="56"/>
      <c r="Q13" s="57"/>
      <c r="R13" s="57"/>
      <c r="S13" s="57"/>
      <c r="T13" s="57"/>
      <c r="U13" s="57"/>
      <c r="V13" s="57"/>
      <c r="W13" s="57"/>
      <c r="X13" s="57"/>
      <c r="Y13" s="57"/>
      <c r="Z13" s="57"/>
      <c r="AA13" s="57"/>
      <c r="AB13" s="57"/>
    </row>
    <row r="14" spans="1:28" ht="24.95" customHeight="1">
      <c r="A14" s="372"/>
      <c r="B14" s="375" t="s">
        <v>47</v>
      </c>
      <c r="D14" s="9">
        <v>1</v>
      </c>
      <c r="E14" s="92" t="s">
        <v>20</v>
      </c>
      <c r="F14" s="93">
        <v>13</v>
      </c>
      <c r="G14" s="91" t="s">
        <v>127</v>
      </c>
      <c r="H14" s="91" t="s">
        <v>128</v>
      </c>
      <c r="I14" s="91" t="s">
        <v>129</v>
      </c>
      <c r="J14" s="12" t="s">
        <v>149</v>
      </c>
      <c r="K14" s="8"/>
      <c r="L14" s="58"/>
      <c r="M14" s="59"/>
      <c r="N14" s="32"/>
      <c r="O14" s="32"/>
      <c r="P14" s="2"/>
      <c r="Q14" s="57"/>
      <c r="R14" s="57"/>
      <c r="S14" s="57"/>
      <c r="T14" s="57"/>
      <c r="U14" s="57"/>
      <c r="V14" s="57"/>
      <c r="W14" s="57"/>
      <c r="X14" s="57"/>
      <c r="Y14" s="57"/>
      <c r="Z14" s="57"/>
      <c r="AA14" s="57"/>
      <c r="AB14" s="57"/>
    </row>
    <row r="15" spans="1:28" ht="24.95" customHeight="1">
      <c r="A15" s="372"/>
      <c r="B15" s="376"/>
      <c r="D15" s="9">
        <v>2</v>
      </c>
      <c r="E15" s="37" t="s">
        <v>109</v>
      </c>
      <c r="F15" s="51"/>
      <c r="G15" s="94"/>
      <c r="H15" s="94"/>
      <c r="I15" s="95" t="str">
        <f t="shared" ref="I15:I20" si="0">IF(F15="","",IF($Y$146="F"," ",IF($Y$146="T",IF(F15&lt;=$R$146,"G1",IF(F15&lt;=$T$146,"G2",IF(F15&lt;=$V$146,"G3",IF(F15&lt;=$X$146,"G4","")))))))</f>
        <v/>
      </c>
      <c r="J15" s="94"/>
      <c r="K15" s="8"/>
      <c r="L15" s="58"/>
      <c r="M15" s="59"/>
      <c r="N15" s="32"/>
      <c r="O15" s="32"/>
      <c r="P15" s="2"/>
      <c r="Q15" s="57"/>
      <c r="R15" s="57"/>
      <c r="S15" s="57"/>
      <c r="T15" s="57"/>
      <c r="U15" s="57"/>
      <c r="V15" s="57"/>
      <c r="W15" s="57"/>
      <c r="X15" s="57"/>
      <c r="Y15" s="57"/>
      <c r="Z15" s="57"/>
      <c r="AA15" s="57"/>
      <c r="AB15" s="57"/>
    </row>
    <row r="16" spans="1:28" ht="24.95" customHeight="1">
      <c r="A16" s="372"/>
      <c r="B16" s="366" t="s">
        <v>81</v>
      </c>
      <c r="D16" s="9">
        <v>3</v>
      </c>
      <c r="E16" s="37" t="s">
        <v>51</v>
      </c>
      <c r="F16" s="51"/>
      <c r="G16" s="94"/>
      <c r="H16" s="94"/>
      <c r="I16" s="95" t="str">
        <f t="shared" si="0"/>
        <v/>
      </c>
      <c r="J16" s="94"/>
      <c r="K16" s="8"/>
      <c r="L16" s="58"/>
      <c r="M16" s="8"/>
      <c r="N16" s="32"/>
      <c r="O16" s="32"/>
      <c r="P16" s="2"/>
      <c r="Q16" s="57"/>
      <c r="R16" s="57"/>
      <c r="S16" s="57"/>
      <c r="T16" s="57"/>
      <c r="U16" s="57"/>
      <c r="V16" s="57"/>
      <c r="W16" s="57"/>
      <c r="X16" s="57"/>
      <c r="Y16" s="57"/>
      <c r="Z16" s="57"/>
      <c r="AA16" s="57"/>
      <c r="AB16" s="57"/>
    </row>
    <row r="17" spans="1:28" ht="24.95" customHeight="1">
      <c r="A17" s="372"/>
      <c r="B17" s="367"/>
      <c r="D17" s="9">
        <v>4</v>
      </c>
      <c r="E17" s="37" t="s">
        <v>110</v>
      </c>
      <c r="F17" s="51"/>
      <c r="G17" s="94"/>
      <c r="H17" s="94"/>
      <c r="I17" s="95" t="str">
        <f t="shared" si="0"/>
        <v/>
      </c>
      <c r="J17" s="94"/>
      <c r="K17" s="8"/>
      <c r="L17" s="58"/>
      <c r="M17" s="8"/>
      <c r="N17" s="32"/>
      <c r="O17" s="32"/>
      <c r="P17" s="2"/>
      <c r="Q17" s="57"/>
      <c r="R17" s="57"/>
      <c r="S17" s="57"/>
      <c r="T17" s="57"/>
      <c r="U17" s="57"/>
      <c r="V17" s="57"/>
      <c r="W17" s="57"/>
      <c r="X17" s="57"/>
      <c r="Y17" s="57"/>
      <c r="Z17" s="57"/>
      <c r="AA17" s="57"/>
      <c r="AB17" s="57"/>
    </row>
    <row r="18" spans="1:28" ht="24.95" customHeight="1">
      <c r="A18" s="372"/>
      <c r="B18" s="368" t="s">
        <v>62</v>
      </c>
      <c r="D18" s="9">
        <v>5</v>
      </c>
      <c r="E18" s="37" t="s">
        <v>111</v>
      </c>
      <c r="F18" s="51"/>
      <c r="G18" s="94"/>
      <c r="H18" s="94"/>
      <c r="I18" s="95" t="str">
        <f t="shared" si="0"/>
        <v/>
      </c>
      <c r="J18" s="94"/>
      <c r="K18" s="8"/>
      <c r="L18" s="58"/>
      <c r="M18" s="8"/>
      <c r="N18" s="32"/>
      <c r="O18" s="32"/>
      <c r="P18" s="2"/>
      <c r="Q18" s="57"/>
      <c r="R18" s="57"/>
      <c r="S18" s="57"/>
      <c r="T18" s="57"/>
      <c r="U18" s="57"/>
      <c r="V18" s="57"/>
      <c r="W18" s="57"/>
      <c r="X18" s="57"/>
      <c r="Y18" s="57"/>
      <c r="Z18" s="57"/>
      <c r="AA18" s="57"/>
      <c r="AB18" s="57"/>
    </row>
    <row r="19" spans="1:28" ht="24.95" customHeight="1">
      <c r="A19" s="372"/>
      <c r="B19" s="369"/>
      <c r="D19" s="9">
        <v>6</v>
      </c>
      <c r="E19" s="37" t="s">
        <v>1</v>
      </c>
      <c r="F19" s="51"/>
      <c r="G19" s="94"/>
      <c r="H19" s="94"/>
      <c r="I19" s="95" t="str">
        <f t="shared" si="0"/>
        <v/>
      </c>
      <c r="J19" s="94"/>
      <c r="K19" s="8"/>
      <c r="L19" s="58"/>
      <c r="M19" s="8"/>
      <c r="N19" s="32"/>
      <c r="O19" s="32"/>
      <c r="P19" s="2"/>
      <c r="Q19" s="57"/>
      <c r="R19" s="57"/>
      <c r="S19" s="57"/>
      <c r="T19" s="57"/>
      <c r="U19" s="57"/>
      <c r="V19" s="57"/>
      <c r="W19" s="57"/>
      <c r="X19" s="57"/>
      <c r="Y19" s="57"/>
      <c r="Z19" s="57"/>
      <c r="AA19" s="57"/>
      <c r="AB19" s="57"/>
    </row>
    <row r="20" spans="1:28" ht="24.95" customHeight="1">
      <c r="A20" s="372"/>
      <c r="B20" s="369"/>
      <c r="D20" s="9">
        <v>7</v>
      </c>
      <c r="E20" s="37" t="s">
        <v>53</v>
      </c>
      <c r="F20" s="51"/>
      <c r="G20" s="94"/>
      <c r="H20" s="94"/>
      <c r="I20" s="95" t="str">
        <f t="shared" si="0"/>
        <v/>
      </c>
      <c r="J20" s="94"/>
      <c r="K20" s="8"/>
      <c r="L20" s="58"/>
      <c r="M20" s="8"/>
      <c r="N20" s="32"/>
      <c r="O20" s="32"/>
      <c r="P20" s="2"/>
      <c r="Q20" s="57"/>
      <c r="R20" s="57"/>
      <c r="S20" s="57"/>
      <c r="T20" s="57"/>
      <c r="U20" s="57"/>
      <c r="V20" s="57"/>
      <c r="W20" s="57"/>
      <c r="X20" s="57"/>
      <c r="Y20" s="57"/>
      <c r="Z20" s="57"/>
      <c r="AA20" s="57"/>
      <c r="AB20" s="57"/>
    </row>
    <row r="21" spans="1:28" ht="24.95" customHeight="1">
      <c r="A21" s="373"/>
      <c r="B21" s="370"/>
      <c r="D21" s="52"/>
      <c r="E21" s="52"/>
      <c r="F21" s="52"/>
      <c r="G21" s="52"/>
      <c r="H21" s="52"/>
    </row>
    <row r="22" spans="1:28" ht="24.95" customHeight="1">
      <c r="A22" s="25"/>
      <c r="B22" s="26"/>
      <c r="D22" s="52"/>
      <c r="E22" s="52"/>
      <c r="F22" s="52"/>
      <c r="G22" s="52"/>
      <c r="H22" s="52"/>
    </row>
    <row r="23" spans="1:28" ht="24.95" customHeight="1">
      <c r="A23" s="18" t="s">
        <v>48</v>
      </c>
      <c r="B23" s="19" t="s">
        <v>49</v>
      </c>
    </row>
  </sheetData>
  <mergeCells count="6">
    <mergeCell ref="E13:J13"/>
    <mergeCell ref="B16:B17"/>
    <mergeCell ref="B18:B21"/>
    <mergeCell ref="A12:A21"/>
    <mergeCell ref="A3:B3"/>
    <mergeCell ref="B14:B15"/>
  </mergeCells>
  <phoneticPr fontId="8" type="noConversion"/>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sheetPr>
    <pageSetUpPr fitToPage="1"/>
  </sheetPr>
  <dimension ref="A1:AX228"/>
  <sheetViews>
    <sheetView view="pageBreakPreview" topLeftCell="A37" zoomScale="70" zoomScaleNormal="70" zoomScaleSheetLayoutView="70" workbookViewId="0">
      <selection activeCell="W52" sqref="W52"/>
    </sheetView>
  </sheetViews>
  <sheetFormatPr defaultColWidth="8" defaultRowHeight="15.75" outlineLevelRow="1"/>
  <cols>
    <col min="1" max="1" width="30.5703125" style="140" customWidth="1"/>
    <col min="2" max="3" width="3.7109375" style="141" customWidth="1"/>
    <col min="4" max="15" width="3.7109375" style="139" customWidth="1"/>
    <col min="16" max="16" width="30.7109375" style="141" customWidth="1"/>
    <col min="17" max="30" width="3.7109375" style="141" customWidth="1"/>
    <col min="31" max="31" width="30.7109375" style="141" customWidth="1"/>
    <col min="32" max="47" width="3.7109375" style="141" customWidth="1"/>
    <col min="48" max="48" width="26.7109375" style="140" bestFit="1" customWidth="1"/>
    <col min="49" max="49" width="25.85546875" style="140" bestFit="1" customWidth="1"/>
    <col min="50" max="50" width="26.42578125" style="140" bestFit="1" customWidth="1"/>
    <col min="51" max="51" width="18" style="140" customWidth="1"/>
    <col min="52" max="16384" width="8" style="140"/>
  </cols>
  <sheetData>
    <row r="1" spans="1:47" ht="100.5" customHeight="1" outlineLevel="1">
      <c r="A1" s="195" t="s">
        <v>194</v>
      </c>
      <c r="B1" s="196"/>
      <c r="C1" s="198" t="str">
        <f>C15</f>
        <v>N/S  LJ</v>
      </c>
      <c r="D1" s="198" t="str">
        <f>D15</f>
        <v>LONG JUMP</v>
      </c>
      <c r="E1" s="198" t="str">
        <f t="shared" ref="E1:N2" si="0">E15</f>
        <v>70mH</v>
      </c>
      <c r="F1" s="198" t="str">
        <f t="shared" si="0"/>
        <v>1500m</v>
      </c>
      <c r="G1" s="198" t="str">
        <f t="shared" si="0"/>
        <v>DISCUS</v>
      </c>
      <c r="H1" s="198" t="str">
        <f t="shared" si="0"/>
        <v>HIGH JUMP</v>
      </c>
      <c r="I1" s="198" t="str">
        <f t="shared" si="0"/>
        <v>100m</v>
      </c>
      <c r="J1" s="198" t="str">
        <f t="shared" si="0"/>
        <v>SHOT</v>
      </c>
      <c r="K1" s="198" t="str">
        <f t="shared" si="0"/>
        <v>JAVELIN</v>
      </c>
      <c r="L1" s="198" t="str">
        <f t="shared" si="0"/>
        <v>200m</v>
      </c>
      <c r="M1" s="198" t="str">
        <f t="shared" si="0"/>
        <v>800m</v>
      </c>
      <c r="N1" s="198" t="str">
        <f t="shared" si="0"/>
        <v>4 x 100m</v>
      </c>
      <c r="O1" s="199"/>
      <c r="P1" s="195" t="s">
        <v>200</v>
      </c>
      <c r="Q1" s="196"/>
      <c r="R1" s="198" t="str">
        <f t="shared" ref="R1:AC2" si="1">R15</f>
        <v>HIGH JUMP</v>
      </c>
      <c r="S1" s="198" t="str">
        <f t="shared" si="1"/>
        <v>75mH</v>
      </c>
      <c r="T1" s="198" t="str">
        <f t="shared" si="1"/>
        <v>DISCUS</v>
      </c>
      <c r="U1" s="198" t="str">
        <f t="shared" si="1"/>
        <v>1500m</v>
      </c>
      <c r="V1" s="198" t="str">
        <f t="shared" si="1"/>
        <v>SHOT</v>
      </c>
      <c r="W1" s="198" t="str">
        <f t="shared" si="1"/>
        <v>100m</v>
      </c>
      <c r="X1" s="198" t="str">
        <f t="shared" si="1"/>
        <v>JAVELIN</v>
      </c>
      <c r="Y1" s="198" t="str">
        <f t="shared" si="1"/>
        <v>300m</v>
      </c>
      <c r="Z1" s="198" t="str">
        <f t="shared" si="1"/>
        <v>LONG JUMP</v>
      </c>
      <c r="AA1" s="198" t="str">
        <f t="shared" si="1"/>
        <v>200m</v>
      </c>
      <c r="AB1" s="198" t="str">
        <f t="shared" si="1"/>
        <v>800m</v>
      </c>
      <c r="AC1" s="198" t="str">
        <f t="shared" si="1"/>
        <v>4 x 100m</v>
      </c>
      <c r="AD1" s="229"/>
      <c r="AE1" s="195" t="s">
        <v>201</v>
      </c>
      <c r="AF1" s="196"/>
      <c r="AG1" s="198" t="str">
        <f t="shared" ref="AG1:AS2" si="2">AG15</f>
        <v>HIGH JUMP</v>
      </c>
      <c r="AH1" s="198" t="str">
        <f t="shared" si="2"/>
        <v>DISCUS</v>
      </c>
      <c r="AI1" s="198" t="str">
        <f t="shared" si="2"/>
        <v>80mH</v>
      </c>
      <c r="AJ1" s="198" t="str">
        <f t="shared" si="2"/>
        <v>1500m</v>
      </c>
      <c r="AK1" s="198" t="str">
        <f t="shared" si="2"/>
        <v>SHOT</v>
      </c>
      <c r="AL1" s="198" t="str">
        <f t="shared" si="2"/>
        <v>100m</v>
      </c>
      <c r="AM1" s="198" t="str">
        <f t="shared" si="2"/>
        <v>JAVELIN</v>
      </c>
      <c r="AN1" s="198" t="str">
        <f t="shared" si="2"/>
        <v>300m</v>
      </c>
      <c r="AO1" s="198" t="str">
        <f t="shared" si="2"/>
        <v>LONG JUMP</v>
      </c>
      <c r="AP1" s="198" t="str">
        <f t="shared" si="2"/>
        <v>200m</v>
      </c>
      <c r="AQ1" s="198">
        <f t="shared" si="2"/>
        <v>0</v>
      </c>
      <c r="AR1" s="198" t="str">
        <f t="shared" si="2"/>
        <v>800m</v>
      </c>
      <c r="AS1" s="198" t="str">
        <f t="shared" si="2"/>
        <v>4 x 100m</v>
      </c>
    </row>
    <row r="2" spans="1:47" ht="36.75" outlineLevel="1">
      <c r="A2" s="200"/>
      <c r="B2" s="147"/>
      <c r="C2" s="202">
        <f>C16</f>
        <v>0.40625</v>
      </c>
      <c r="D2" s="202">
        <f>D16</f>
        <v>0.41666666666666669</v>
      </c>
      <c r="E2" s="202">
        <f t="shared" si="0"/>
        <v>0.4375</v>
      </c>
      <c r="F2" s="202">
        <f t="shared" si="0"/>
        <v>0.45833333333333331</v>
      </c>
      <c r="G2" s="202">
        <f t="shared" si="0"/>
        <v>0.5</v>
      </c>
      <c r="H2" s="202">
        <f t="shared" si="0"/>
        <v>0.54166666666666663</v>
      </c>
      <c r="I2" s="202">
        <f t="shared" si="0"/>
        <v>0.55555555555555558</v>
      </c>
      <c r="J2" s="202">
        <f t="shared" si="0"/>
        <v>0.58333333333333337</v>
      </c>
      <c r="K2" s="202">
        <f t="shared" si="0"/>
        <v>0.625</v>
      </c>
      <c r="L2" s="202">
        <f t="shared" si="0"/>
        <v>0.63888888888888895</v>
      </c>
      <c r="M2" s="202">
        <f t="shared" si="0"/>
        <v>0.66319444444444442</v>
      </c>
      <c r="N2" s="202">
        <f t="shared" si="0"/>
        <v>0.69791666666666663</v>
      </c>
      <c r="O2" s="203"/>
      <c r="P2" s="200"/>
      <c r="Q2" s="147"/>
      <c r="R2" s="202">
        <f t="shared" si="1"/>
        <v>0.41666666666666669</v>
      </c>
      <c r="S2" s="202">
        <f t="shared" si="1"/>
        <v>0.4513888888888889</v>
      </c>
      <c r="T2" s="202">
        <f t="shared" si="1"/>
        <v>0.45833333333333331</v>
      </c>
      <c r="U2" s="202">
        <f t="shared" si="1"/>
        <v>0.47222222222222227</v>
      </c>
      <c r="V2" s="202">
        <f t="shared" si="1"/>
        <v>0.5</v>
      </c>
      <c r="W2" s="202">
        <f t="shared" si="1"/>
        <v>0.54861111111111105</v>
      </c>
      <c r="X2" s="202">
        <f t="shared" si="1"/>
        <v>0.58333333333333337</v>
      </c>
      <c r="Y2" s="202">
        <f t="shared" si="1"/>
        <v>0.59027777777777779</v>
      </c>
      <c r="Z2" s="202">
        <f t="shared" si="1"/>
        <v>0.625</v>
      </c>
      <c r="AA2" s="202">
        <f t="shared" si="1"/>
        <v>0.64583333333333337</v>
      </c>
      <c r="AB2" s="202">
        <f t="shared" si="1"/>
        <v>0.67708333333333337</v>
      </c>
      <c r="AC2" s="202">
        <f t="shared" si="1"/>
        <v>0.70486111111111116</v>
      </c>
      <c r="AD2" s="230"/>
      <c r="AE2" s="200"/>
      <c r="AF2" s="147"/>
      <c r="AG2" s="202">
        <f t="shared" si="2"/>
        <v>0.41666666666666669</v>
      </c>
      <c r="AH2" s="202">
        <f t="shared" si="2"/>
        <v>0.45833333333333331</v>
      </c>
      <c r="AI2" s="202">
        <f t="shared" si="2"/>
        <v>0.46527777777777773</v>
      </c>
      <c r="AJ2" s="202">
        <f t="shared" si="2"/>
        <v>0.47222222222222227</v>
      </c>
      <c r="AK2" s="202">
        <f t="shared" si="2"/>
        <v>0.5</v>
      </c>
      <c r="AL2" s="202">
        <f t="shared" si="2"/>
        <v>0.55208333333333337</v>
      </c>
      <c r="AM2" s="202">
        <f t="shared" si="2"/>
        <v>0.58333333333333337</v>
      </c>
      <c r="AN2" s="202">
        <f t="shared" si="2"/>
        <v>0.59375</v>
      </c>
      <c r="AO2" s="202">
        <f t="shared" si="2"/>
        <v>0.625</v>
      </c>
      <c r="AP2" s="202">
        <f t="shared" si="2"/>
        <v>0.65277777777777779</v>
      </c>
      <c r="AQ2" s="202">
        <f t="shared" si="2"/>
        <v>0</v>
      </c>
      <c r="AR2" s="202">
        <f t="shared" si="2"/>
        <v>0.67708333333333337</v>
      </c>
      <c r="AS2" s="202">
        <f t="shared" si="2"/>
        <v>0.71180555555555547</v>
      </c>
    </row>
    <row r="3" spans="1:47" ht="26.1" customHeight="1" outlineLevel="1">
      <c r="A3" s="200" t="s">
        <v>48</v>
      </c>
      <c r="B3" s="147"/>
      <c r="C3" s="231">
        <f t="shared" ref="C3:N3" si="3">COUNTIF(C17:C41,"ns")</f>
        <v>2</v>
      </c>
      <c r="D3" s="231">
        <f t="shared" si="3"/>
        <v>0</v>
      </c>
      <c r="E3" s="231">
        <f t="shared" si="3"/>
        <v>0</v>
      </c>
      <c r="F3" s="231">
        <f t="shared" si="3"/>
        <v>1</v>
      </c>
      <c r="G3" s="231">
        <f t="shared" si="3"/>
        <v>3</v>
      </c>
      <c r="H3" s="231">
        <f t="shared" si="3"/>
        <v>0</v>
      </c>
      <c r="I3" s="231">
        <f t="shared" si="3"/>
        <v>3</v>
      </c>
      <c r="J3" s="231">
        <f t="shared" si="3"/>
        <v>2</v>
      </c>
      <c r="K3" s="231">
        <f t="shared" si="3"/>
        <v>0</v>
      </c>
      <c r="L3" s="231">
        <f t="shared" si="3"/>
        <v>4</v>
      </c>
      <c r="M3" s="231">
        <f t="shared" si="3"/>
        <v>1</v>
      </c>
      <c r="N3" s="231">
        <f t="shared" si="3"/>
        <v>0</v>
      </c>
      <c r="O3" s="203"/>
      <c r="P3" s="200" t="s">
        <v>48</v>
      </c>
      <c r="Q3" s="147"/>
      <c r="R3" s="231">
        <f t="shared" ref="R3:AC3" si="4">COUNTIF(R17:R41,"ns")</f>
        <v>0</v>
      </c>
      <c r="S3" s="231">
        <f t="shared" si="4"/>
        <v>0</v>
      </c>
      <c r="T3" s="231">
        <f t="shared" si="4"/>
        <v>0</v>
      </c>
      <c r="U3" s="231">
        <f t="shared" si="4"/>
        <v>0</v>
      </c>
      <c r="V3" s="231">
        <f t="shared" si="4"/>
        <v>1</v>
      </c>
      <c r="W3" s="231">
        <f t="shared" si="4"/>
        <v>1</v>
      </c>
      <c r="X3" s="231">
        <f t="shared" si="4"/>
        <v>0</v>
      </c>
      <c r="Y3" s="231">
        <f t="shared" si="4"/>
        <v>0</v>
      </c>
      <c r="Z3" s="231">
        <f t="shared" si="4"/>
        <v>2</v>
      </c>
      <c r="AA3" s="231">
        <f t="shared" si="4"/>
        <v>1</v>
      </c>
      <c r="AB3" s="231">
        <f t="shared" si="4"/>
        <v>0</v>
      </c>
      <c r="AC3" s="231">
        <f t="shared" si="4"/>
        <v>0</v>
      </c>
      <c r="AD3" s="230"/>
      <c r="AE3" s="200" t="s">
        <v>48</v>
      </c>
      <c r="AF3" s="147"/>
      <c r="AG3" s="231">
        <f t="shared" ref="AG3:AS3" si="5">COUNTIF(AG17:AG42,"ns")</f>
        <v>0</v>
      </c>
      <c r="AH3" s="231">
        <f t="shared" si="5"/>
        <v>0</v>
      </c>
      <c r="AI3" s="231">
        <f t="shared" si="5"/>
        <v>0</v>
      </c>
      <c r="AJ3" s="231">
        <f t="shared" si="5"/>
        <v>0</v>
      </c>
      <c r="AK3" s="231">
        <f t="shared" si="5"/>
        <v>0</v>
      </c>
      <c r="AL3" s="231">
        <f t="shared" si="5"/>
        <v>0</v>
      </c>
      <c r="AM3" s="231">
        <f t="shared" si="5"/>
        <v>0</v>
      </c>
      <c r="AN3" s="231">
        <f t="shared" si="5"/>
        <v>0</v>
      </c>
      <c r="AO3" s="231">
        <f t="shared" si="5"/>
        <v>0</v>
      </c>
      <c r="AP3" s="231">
        <f t="shared" si="5"/>
        <v>0</v>
      </c>
      <c r="AQ3" s="231">
        <f t="shared" si="5"/>
        <v>0</v>
      </c>
      <c r="AR3" s="231">
        <f t="shared" si="5"/>
        <v>0</v>
      </c>
      <c r="AS3" s="231">
        <f t="shared" si="5"/>
        <v>0</v>
      </c>
    </row>
    <row r="4" spans="1:47" ht="26.1" customHeight="1" outlineLevel="1">
      <c r="A4" s="200" t="s">
        <v>253</v>
      </c>
      <c r="B4" s="147"/>
      <c r="C4" s="231">
        <f>COUNTIF(C17:C41,"B")</f>
        <v>0</v>
      </c>
      <c r="D4" s="231">
        <f>COUNTIF(D17:D41,"B")</f>
        <v>1</v>
      </c>
      <c r="E4" s="231">
        <f t="shared" ref="E4:N4" si="6">COUNTIF(E17:E41,"B")</f>
        <v>1</v>
      </c>
      <c r="F4" s="231">
        <f t="shared" si="6"/>
        <v>1</v>
      </c>
      <c r="G4" s="231">
        <f t="shared" si="6"/>
        <v>1</v>
      </c>
      <c r="H4" s="231">
        <f t="shared" si="6"/>
        <v>1</v>
      </c>
      <c r="I4" s="231">
        <f t="shared" si="6"/>
        <v>1</v>
      </c>
      <c r="J4" s="231">
        <f t="shared" si="6"/>
        <v>1</v>
      </c>
      <c r="K4" s="231">
        <f t="shared" si="6"/>
        <v>1</v>
      </c>
      <c r="L4" s="231">
        <f t="shared" si="6"/>
        <v>1</v>
      </c>
      <c r="M4" s="231">
        <f t="shared" si="6"/>
        <v>1</v>
      </c>
      <c r="N4" s="231">
        <f t="shared" si="6"/>
        <v>0</v>
      </c>
      <c r="O4" s="203"/>
      <c r="P4" s="200" t="s">
        <v>253</v>
      </c>
      <c r="Q4" s="147"/>
      <c r="R4" s="231">
        <f t="shared" ref="R4:AC4" si="7">COUNTIF(R17:R41,"B")</f>
        <v>1</v>
      </c>
      <c r="S4" s="231">
        <f t="shared" si="7"/>
        <v>0</v>
      </c>
      <c r="T4" s="231">
        <f t="shared" si="7"/>
        <v>1</v>
      </c>
      <c r="U4" s="231">
        <f t="shared" si="7"/>
        <v>0</v>
      </c>
      <c r="V4" s="231">
        <f t="shared" si="7"/>
        <v>1</v>
      </c>
      <c r="W4" s="231">
        <f t="shared" si="7"/>
        <v>1</v>
      </c>
      <c r="X4" s="231">
        <f t="shared" si="7"/>
        <v>1</v>
      </c>
      <c r="Y4" s="231">
        <f t="shared" si="7"/>
        <v>1</v>
      </c>
      <c r="Z4" s="231">
        <f t="shared" si="7"/>
        <v>1</v>
      </c>
      <c r="AA4" s="231">
        <f t="shared" si="7"/>
        <v>1</v>
      </c>
      <c r="AB4" s="231">
        <f t="shared" si="7"/>
        <v>1</v>
      </c>
      <c r="AC4" s="231">
        <f t="shared" si="7"/>
        <v>0</v>
      </c>
      <c r="AD4" s="230"/>
      <c r="AE4" s="200" t="s">
        <v>253</v>
      </c>
      <c r="AF4" s="147"/>
      <c r="AG4" s="231">
        <f>COUNTIF(AG17:AG42,"B")</f>
        <v>0</v>
      </c>
      <c r="AH4" s="231">
        <f t="shared" ref="AH4:AS4" si="8">COUNTIF(AH17:AH42,"B")</f>
        <v>0</v>
      </c>
      <c r="AI4" s="231">
        <f t="shared" si="8"/>
        <v>0</v>
      </c>
      <c r="AJ4" s="231">
        <f t="shared" si="8"/>
        <v>0</v>
      </c>
      <c r="AK4" s="231">
        <f t="shared" si="8"/>
        <v>0</v>
      </c>
      <c r="AL4" s="231">
        <f t="shared" si="8"/>
        <v>0</v>
      </c>
      <c r="AM4" s="231">
        <f t="shared" si="8"/>
        <v>0</v>
      </c>
      <c r="AN4" s="231">
        <f t="shared" si="8"/>
        <v>0</v>
      </c>
      <c r="AO4" s="231">
        <f t="shared" si="8"/>
        <v>0</v>
      </c>
      <c r="AP4" s="231">
        <f t="shared" si="8"/>
        <v>0</v>
      </c>
      <c r="AQ4" s="231">
        <f t="shared" si="8"/>
        <v>0</v>
      </c>
      <c r="AR4" s="231">
        <f t="shared" si="8"/>
        <v>0</v>
      </c>
      <c r="AS4" s="231">
        <f t="shared" si="8"/>
        <v>0</v>
      </c>
    </row>
    <row r="5" spans="1:47" ht="26.1" customHeight="1" outlineLevel="1">
      <c r="A5" s="200" t="s">
        <v>84</v>
      </c>
      <c r="B5" s="147"/>
      <c r="C5" s="251">
        <f>COUNTIF(C17:C41,"A")</f>
        <v>0</v>
      </c>
      <c r="D5" s="251">
        <f>COUNTIF(D17:D41,"A")</f>
        <v>1</v>
      </c>
      <c r="E5" s="251">
        <f t="shared" ref="E5:M5" si="9">COUNTIF(E17:E41,"A")</f>
        <v>1</v>
      </c>
      <c r="F5" s="251">
        <f t="shared" si="9"/>
        <v>1</v>
      </c>
      <c r="G5" s="251">
        <f t="shared" si="9"/>
        <v>1</v>
      </c>
      <c r="H5" s="251">
        <f t="shared" si="9"/>
        <v>1</v>
      </c>
      <c r="I5" s="251">
        <f t="shared" si="9"/>
        <v>1</v>
      </c>
      <c r="J5" s="251">
        <f t="shared" si="9"/>
        <v>1</v>
      </c>
      <c r="K5" s="251">
        <f t="shared" si="9"/>
        <v>1</v>
      </c>
      <c r="L5" s="251">
        <f t="shared" si="9"/>
        <v>1</v>
      </c>
      <c r="M5" s="251">
        <f t="shared" si="9"/>
        <v>1</v>
      </c>
      <c r="N5" s="251">
        <f>COUNTIF(N17:N41,"1")</f>
        <v>1</v>
      </c>
      <c r="O5" s="203"/>
      <c r="P5" s="200" t="s">
        <v>84</v>
      </c>
      <c r="Q5" s="147"/>
      <c r="R5" s="251">
        <f t="shared" ref="R5:AB5" si="10">COUNTIF(R17:R41,"A")</f>
        <v>1</v>
      </c>
      <c r="S5" s="251">
        <f t="shared" si="10"/>
        <v>0</v>
      </c>
      <c r="T5" s="251">
        <f t="shared" si="10"/>
        <v>1</v>
      </c>
      <c r="U5" s="251">
        <f t="shared" si="10"/>
        <v>0</v>
      </c>
      <c r="V5" s="251">
        <f t="shared" si="10"/>
        <v>1</v>
      </c>
      <c r="W5" s="251">
        <f t="shared" si="10"/>
        <v>1</v>
      </c>
      <c r="X5" s="251">
        <f t="shared" si="10"/>
        <v>1</v>
      </c>
      <c r="Y5" s="251">
        <f t="shared" si="10"/>
        <v>1</v>
      </c>
      <c r="Z5" s="251">
        <f t="shared" si="10"/>
        <v>1</v>
      </c>
      <c r="AA5" s="251">
        <f t="shared" si="10"/>
        <v>1</v>
      </c>
      <c r="AB5" s="251">
        <f t="shared" si="10"/>
        <v>1</v>
      </c>
      <c r="AC5" s="251">
        <f>COUNTIF(AC17:AC41,"1")</f>
        <v>1</v>
      </c>
      <c r="AD5" s="230"/>
      <c r="AE5" s="200" t="s">
        <v>84</v>
      </c>
      <c r="AF5" s="147"/>
      <c r="AG5" s="251">
        <f>COUNTIF(AG17:AG42,"A")</f>
        <v>0</v>
      </c>
      <c r="AH5" s="251">
        <f t="shared" ref="AH5:AR5" si="11">COUNTIF(AH17:AH42,"A")</f>
        <v>1</v>
      </c>
      <c r="AI5" s="251">
        <f t="shared" si="11"/>
        <v>0</v>
      </c>
      <c r="AJ5" s="251">
        <f t="shared" si="11"/>
        <v>0</v>
      </c>
      <c r="AK5" s="251">
        <f t="shared" si="11"/>
        <v>1</v>
      </c>
      <c r="AL5" s="251">
        <f t="shared" si="11"/>
        <v>1</v>
      </c>
      <c r="AM5" s="251">
        <f t="shared" si="11"/>
        <v>1</v>
      </c>
      <c r="AN5" s="251">
        <f t="shared" si="11"/>
        <v>0</v>
      </c>
      <c r="AO5" s="251">
        <f t="shared" si="11"/>
        <v>1</v>
      </c>
      <c r="AP5" s="251">
        <f t="shared" si="11"/>
        <v>1</v>
      </c>
      <c r="AQ5" s="251">
        <f t="shared" si="11"/>
        <v>0</v>
      </c>
      <c r="AR5" s="251">
        <f t="shared" si="11"/>
        <v>0</v>
      </c>
      <c r="AS5" s="251">
        <f>COUNTIF(AS17:AS42,"1")</f>
        <v>0</v>
      </c>
    </row>
    <row r="6" spans="1:47" outlineLevel="1">
      <c r="A6" s="200"/>
      <c r="B6" s="147"/>
      <c r="C6" s="202"/>
      <c r="D6" s="202"/>
      <c r="E6" s="202"/>
      <c r="F6" s="202"/>
      <c r="G6" s="202"/>
      <c r="H6" s="202"/>
      <c r="I6" s="202"/>
      <c r="J6" s="202"/>
      <c r="K6" s="202"/>
      <c r="L6" s="202"/>
      <c r="M6" s="202"/>
      <c r="N6" s="202"/>
      <c r="O6" s="203"/>
      <c r="P6" s="200"/>
      <c r="Q6" s="147"/>
      <c r="R6" s="202"/>
      <c r="S6" s="202"/>
      <c r="T6" s="202"/>
      <c r="U6" s="202"/>
      <c r="V6" s="202"/>
      <c r="W6" s="202"/>
      <c r="X6" s="202"/>
      <c r="Y6" s="202"/>
      <c r="Z6" s="202"/>
      <c r="AA6" s="202"/>
      <c r="AB6" s="202"/>
      <c r="AC6" s="202"/>
      <c r="AD6" s="230"/>
      <c r="AE6" s="200"/>
      <c r="AF6" s="147"/>
      <c r="AG6" s="202"/>
      <c r="AH6" s="202"/>
      <c r="AI6" s="202"/>
      <c r="AJ6" s="202"/>
      <c r="AK6" s="202"/>
      <c r="AL6" s="202"/>
      <c r="AM6" s="202"/>
      <c r="AN6" s="202"/>
      <c r="AO6" s="202"/>
      <c r="AP6" s="202"/>
      <c r="AQ6" s="202"/>
      <c r="AR6" s="202"/>
      <c r="AS6" s="202"/>
    </row>
    <row r="7" spans="1:47" ht="99.75" customHeight="1" outlineLevel="1">
      <c r="A7" s="250" t="s">
        <v>203</v>
      </c>
      <c r="B7" s="196"/>
      <c r="C7" s="198" t="str">
        <f>C49</f>
        <v>ns  LJ</v>
      </c>
      <c r="D7" s="198" t="str">
        <f>D49</f>
        <v>1500m</v>
      </c>
      <c r="E7" s="198" t="str">
        <f t="shared" ref="E7:N8" si="12">E49</f>
        <v>75mH</v>
      </c>
      <c r="F7" s="198" t="str">
        <f t="shared" si="12"/>
        <v>SHOT</v>
      </c>
      <c r="G7" s="198" t="str">
        <f t="shared" si="12"/>
        <v>DISCUS</v>
      </c>
      <c r="H7" s="198" t="str">
        <f t="shared" si="12"/>
        <v>LONG JUMP</v>
      </c>
      <c r="I7" s="198" t="str">
        <f t="shared" si="12"/>
        <v>100m</v>
      </c>
      <c r="J7" s="198" t="str">
        <f t="shared" si="12"/>
        <v>HIGH JUMP</v>
      </c>
      <c r="K7" s="198" t="str">
        <f t="shared" si="12"/>
        <v>JAVELIN</v>
      </c>
      <c r="L7" s="198" t="str">
        <f t="shared" si="12"/>
        <v>200m</v>
      </c>
      <c r="M7" s="198" t="str">
        <f t="shared" si="12"/>
        <v>800m</v>
      </c>
      <c r="N7" s="198" t="str">
        <f t="shared" si="12"/>
        <v>4 x 100m</v>
      </c>
      <c r="O7" s="199"/>
      <c r="P7" s="250" t="s">
        <v>204</v>
      </c>
      <c r="Q7" s="196"/>
      <c r="R7" s="198" t="str">
        <f t="shared" ref="R7:AC8" si="13">R49</f>
        <v>DISCUS</v>
      </c>
      <c r="S7" s="198" t="str">
        <f t="shared" si="13"/>
        <v>80mH</v>
      </c>
      <c r="T7" s="198" t="str">
        <f t="shared" si="13"/>
        <v>HIGH JUMP</v>
      </c>
      <c r="U7" s="198" t="str">
        <f t="shared" si="13"/>
        <v>1500m</v>
      </c>
      <c r="V7" s="198" t="str">
        <f t="shared" si="13"/>
        <v>JAVELIN</v>
      </c>
      <c r="W7" s="198" t="str">
        <f t="shared" si="13"/>
        <v>100m</v>
      </c>
      <c r="X7" s="198" t="str">
        <f t="shared" si="13"/>
        <v>LONG JUMP</v>
      </c>
      <c r="Y7" s="198" t="str">
        <f t="shared" si="13"/>
        <v>400m</v>
      </c>
      <c r="Z7" s="198" t="str">
        <f t="shared" si="13"/>
        <v>SHOT</v>
      </c>
      <c r="AA7" s="198" t="str">
        <f t="shared" si="13"/>
        <v>200m</v>
      </c>
      <c r="AB7" s="198" t="str">
        <f t="shared" si="13"/>
        <v>800m</v>
      </c>
      <c r="AC7" s="198" t="str">
        <f t="shared" si="13"/>
        <v>4 x 100m</v>
      </c>
      <c r="AD7" s="229"/>
      <c r="AE7" s="250" t="s">
        <v>205</v>
      </c>
      <c r="AF7" s="196"/>
      <c r="AG7" s="198" t="str">
        <f t="shared" ref="AG7:AS8" si="14">AG49</f>
        <v>DISCUS</v>
      </c>
      <c r="AH7" s="198" t="str">
        <f t="shared" si="14"/>
        <v>HIGH JUMP</v>
      </c>
      <c r="AI7" s="198" t="str">
        <f t="shared" si="14"/>
        <v>100mH</v>
      </c>
      <c r="AJ7" s="198" t="str">
        <f t="shared" si="14"/>
        <v>1500m</v>
      </c>
      <c r="AK7" s="198" t="str">
        <f t="shared" si="14"/>
        <v>JAVELIN</v>
      </c>
      <c r="AL7" s="198" t="str">
        <f t="shared" si="14"/>
        <v>100m</v>
      </c>
      <c r="AM7" s="198" t="str">
        <f t="shared" si="14"/>
        <v>LONG JUMP</v>
      </c>
      <c r="AN7" s="198" t="str">
        <f t="shared" si="14"/>
        <v>400m</v>
      </c>
      <c r="AO7" s="198" t="str">
        <f t="shared" si="14"/>
        <v>SHOT</v>
      </c>
      <c r="AP7" s="198" t="str">
        <f t="shared" si="14"/>
        <v>200m</v>
      </c>
      <c r="AQ7" s="198">
        <f t="shared" si="14"/>
        <v>0</v>
      </c>
      <c r="AR7" s="198" t="str">
        <f t="shared" si="14"/>
        <v>800m</v>
      </c>
      <c r="AS7" s="198" t="str">
        <f t="shared" si="14"/>
        <v>4 x 100m</v>
      </c>
    </row>
    <row r="8" spans="1:47" ht="36.75" outlineLevel="1">
      <c r="A8" s="200"/>
      <c r="B8" s="147"/>
      <c r="C8" s="202">
        <f>C50</f>
        <v>0.40625</v>
      </c>
      <c r="D8" s="202">
        <f>D50</f>
        <v>0.44444444444444442</v>
      </c>
      <c r="E8" s="202">
        <f t="shared" si="12"/>
        <v>0.4513888888888889</v>
      </c>
      <c r="F8" s="202">
        <f t="shared" si="12"/>
        <v>0.45833333333333331</v>
      </c>
      <c r="G8" s="202">
        <f t="shared" si="12"/>
        <v>0.5</v>
      </c>
      <c r="H8" s="202">
        <f t="shared" si="12"/>
        <v>0.54166666666666663</v>
      </c>
      <c r="I8" s="202">
        <f t="shared" si="12"/>
        <v>0.55902777777777779</v>
      </c>
      <c r="J8" s="202">
        <f t="shared" si="12"/>
        <v>0.60416666666666663</v>
      </c>
      <c r="K8" s="202">
        <f t="shared" si="12"/>
        <v>0.625</v>
      </c>
      <c r="L8" s="202">
        <f t="shared" si="12"/>
        <v>0.64236111111111105</v>
      </c>
      <c r="M8" s="202">
        <f t="shared" si="12"/>
        <v>0.67013888888888884</v>
      </c>
      <c r="N8" s="202">
        <f t="shared" si="12"/>
        <v>0.70138888888888884</v>
      </c>
      <c r="O8" s="203"/>
      <c r="P8" s="200"/>
      <c r="Q8" s="147"/>
      <c r="R8" s="202">
        <f t="shared" si="13"/>
        <v>0.41666666666666669</v>
      </c>
      <c r="S8" s="202">
        <f t="shared" si="13"/>
        <v>0.46527777777777773</v>
      </c>
      <c r="T8" s="202">
        <f t="shared" si="13"/>
        <v>0.47916666666666669</v>
      </c>
      <c r="U8" s="202">
        <f t="shared" si="13"/>
        <v>0.4861111111111111</v>
      </c>
      <c r="V8" s="202">
        <f t="shared" si="13"/>
        <v>0.54166666666666663</v>
      </c>
      <c r="W8" s="202">
        <f t="shared" si="13"/>
        <v>0.54166666666666663</v>
      </c>
      <c r="X8" s="202">
        <f t="shared" si="13"/>
        <v>0.58333333333333337</v>
      </c>
      <c r="Y8" s="202">
        <f t="shared" si="13"/>
        <v>0.58333333333333337</v>
      </c>
      <c r="Z8" s="202">
        <f t="shared" si="13"/>
        <v>0.625</v>
      </c>
      <c r="AA8" s="202">
        <f t="shared" si="13"/>
        <v>0.64930555555555558</v>
      </c>
      <c r="AB8" s="202">
        <f t="shared" si="13"/>
        <v>0.68402777777777779</v>
      </c>
      <c r="AC8" s="202">
        <f t="shared" si="13"/>
        <v>0.70833333333333337</v>
      </c>
      <c r="AD8" s="230"/>
      <c r="AE8" s="200"/>
      <c r="AF8" s="147"/>
      <c r="AG8" s="202">
        <f t="shared" si="14"/>
        <v>0.41666666666666669</v>
      </c>
      <c r="AH8" s="202">
        <f t="shared" si="14"/>
        <v>0.47916666666666669</v>
      </c>
      <c r="AI8" s="202">
        <f t="shared" si="14"/>
        <v>0.4826388888888889</v>
      </c>
      <c r="AJ8" s="202">
        <f t="shared" si="14"/>
        <v>0.4861111111111111</v>
      </c>
      <c r="AK8" s="202">
        <f t="shared" si="14"/>
        <v>0.54166666666666663</v>
      </c>
      <c r="AL8" s="202">
        <f t="shared" si="14"/>
        <v>0.54513888888888895</v>
      </c>
      <c r="AM8" s="202">
        <f t="shared" si="14"/>
        <v>0.58333333333333337</v>
      </c>
      <c r="AN8" s="202">
        <f t="shared" si="14"/>
        <v>0.58680555555555558</v>
      </c>
      <c r="AO8" s="202">
        <f t="shared" si="14"/>
        <v>0.625</v>
      </c>
      <c r="AP8" s="202">
        <f t="shared" si="14"/>
        <v>0.65625</v>
      </c>
      <c r="AQ8" s="202">
        <f t="shared" si="14"/>
        <v>0</v>
      </c>
      <c r="AR8" s="202">
        <f t="shared" si="14"/>
        <v>0.68402777777777779</v>
      </c>
      <c r="AS8" s="202">
        <f t="shared" si="14"/>
        <v>0.71527777777777779</v>
      </c>
    </row>
    <row r="9" spans="1:47" ht="26.1" customHeight="1" outlineLevel="1">
      <c r="A9" s="200" t="s">
        <v>48</v>
      </c>
      <c r="B9" s="147"/>
      <c r="C9" s="231">
        <f t="shared" ref="C9:N9" si="15">COUNTIF(C51:C75,"ns")</f>
        <v>0</v>
      </c>
      <c r="D9" s="231">
        <f t="shared" si="15"/>
        <v>0</v>
      </c>
      <c r="E9" s="231">
        <f t="shared" si="15"/>
        <v>0</v>
      </c>
      <c r="F9" s="231">
        <f t="shared" si="15"/>
        <v>0</v>
      </c>
      <c r="G9" s="231">
        <f t="shared" si="15"/>
        <v>0</v>
      </c>
      <c r="H9" s="231">
        <f t="shared" si="15"/>
        <v>0</v>
      </c>
      <c r="I9" s="231">
        <f t="shared" si="15"/>
        <v>3</v>
      </c>
      <c r="J9" s="231">
        <f t="shared" si="15"/>
        <v>0</v>
      </c>
      <c r="K9" s="231">
        <f t="shared" si="15"/>
        <v>0</v>
      </c>
      <c r="L9" s="231">
        <f t="shared" si="15"/>
        <v>1</v>
      </c>
      <c r="M9" s="231">
        <f t="shared" si="15"/>
        <v>0</v>
      </c>
      <c r="N9" s="231">
        <f t="shared" si="15"/>
        <v>0</v>
      </c>
      <c r="O9" s="203"/>
      <c r="P9" s="200" t="s">
        <v>48</v>
      </c>
      <c r="Q9" s="147"/>
      <c r="R9" s="231">
        <f t="shared" ref="R9:AC9" si="16">COUNTIF(R51:R75,"ns")</f>
        <v>0</v>
      </c>
      <c r="S9" s="231">
        <f t="shared" si="16"/>
        <v>0</v>
      </c>
      <c r="T9" s="231">
        <f t="shared" si="16"/>
        <v>0</v>
      </c>
      <c r="U9" s="231">
        <f t="shared" si="16"/>
        <v>0</v>
      </c>
      <c r="V9" s="231">
        <f t="shared" si="16"/>
        <v>0</v>
      </c>
      <c r="W9" s="231">
        <f t="shared" si="16"/>
        <v>0</v>
      </c>
      <c r="X9" s="231">
        <f t="shared" si="16"/>
        <v>0</v>
      </c>
      <c r="Y9" s="231">
        <f t="shared" si="16"/>
        <v>0</v>
      </c>
      <c r="Z9" s="231">
        <f t="shared" si="16"/>
        <v>0</v>
      </c>
      <c r="AA9" s="231">
        <f t="shared" si="16"/>
        <v>0</v>
      </c>
      <c r="AB9" s="231">
        <f t="shared" si="16"/>
        <v>0</v>
      </c>
      <c r="AC9" s="231">
        <f t="shared" si="16"/>
        <v>0</v>
      </c>
      <c r="AD9" s="230"/>
      <c r="AE9" s="200" t="s">
        <v>48</v>
      </c>
      <c r="AF9" s="147"/>
      <c r="AG9" s="231">
        <f t="shared" ref="AG9:AS9" si="17">COUNTIF(AG51:AG76,"ns")</f>
        <v>0</v>
      </c>
      <c r="AH9" s="231">
        <f t="shared" si="17"/>
        <v>0</v>
      </c>
      <c r="AI9" s="231">
        <f t="shared" si="17"/>
        <v>0</v>
      </c>
      <c r="AJ9" s="231">
        <f t="shared" si="17"/>
        <v>0</v>
      </c>
      <c r="AK9" s="231">
        <f t="shared" si="17"/>
        <v>0</v>
      </c>
      <c r="AL9" s="231">
        <f t="shared" si="17"/>
        <v>0</v>
      </c>
      <c r="AM9" s="231">
        <f t="shared" si="17"/>
        <v>0</v>
      </c>
      <c r="AN9" s="231">
        <f t="shared" si="17"/>
        <v>0</v>
      </c>
      <c r="AO9" s="231">
        <f t="shared" si="17"/>
        <v>0</v>
      </c>
      <c r="AP9" s="231">
        <f t="shared" si="17"/>
        <v>0</v>
      </c>
      <c r="AQ9" s="231">
        <f t="shared" si="17"/>
        <v>0</v>
      </c>
      <c r="AR9" s="231">
        <f t="shared" si="17"/>
        <v>0</v>
      </c>
      <c r="AS9" s="231">
        <f t="shared" si="17"/>
        <v>0</v>
      </c>
    </row>
    <row r="10" spans="1:47" ht="26.1" customHeight="1" outlineLevel="1">
      <c r="A10" s="200" t="s">
        <v>253</v>
      </c>
      <c r="B10" s="147"/>
      <c r="C10" s="231">
        <f>COUNTIF(C51:C75,"B")</f>
        <v>0</v>
      </c>
      <c r="D10" s="231">
        <f>COUNTIF(D51:D75,"B")</f>
        <v>1</v>
      </c>
      <c r="E10" s="231">
        <f t="shared" ref="E10:N10" si="18">COUNTIF(E51:E75,"B")</f>
        <v>0</v>
      </c>
      <c r="F10" s="231">
        <f t="shared" si="18"/>
        <v>1</v>
      </c>
      <c r="G10" s="231">
        <f t="shared" si="18"/>
        <v>1</v>
      </c>
      <c r="H10" s="231">
        <f t="shared" si="18"/>
        <v>1</v>
      </c>
      <c r="I10" s="231">
        <f t="shared" si="18"/>
        <v>1</v>
      </c>
      <c r="J10" s="231">
        <f t="shared" si="18"/>
        <v>0</v>
      </c>
      <c r="K10" s="231">
        <f t="shared" si="18"/>
        <v>1</v>
      </c>
      <c r="L10" s="231">
        <f t="shared" si="18"/>
        <v>1</v>
      </c>
      <c r="M10" s="231">
        <f t="shared" si="18"/>
        <v>1</v>
      </c>
      <c r="N10" s="231">
        <f t="shared" si="18"/>
        <v>0</v>
      </c>
      <c r="O10" s="203"/>
      <c r="P10" s="200" t="s">
        <v>253</v>
      </c>
      <c r="Q10" s="147"/>
      <c r="R10" s="231">
        <f t="shared" ref="R10:AC10" si="19">COUNTIF(R51:R75,"B")</f>
        <v>0</v>
      </c>
      <c r="S10" s="231">
        <f t="shared" si="19"/>
        <v>0</v>
      </c>
      <c r="T10" s="231">
        <f t="shared" si="19"/>
        <v>0</v>
      </c>
      <c r="U10" s="231">
        <f t="shared" si="19"/>
        <v>1</v>
      </c>
      <c r="V10" s="231">
        <f t="shared" si="19"/>
        <v>1</v>
      </c>
      <c r="W10" s="231">
        <f t="shared" si="19"/>
        <v>0</v>
      </c>
      <c r="X10" s="231">
        <f t="shared" si="19"/>
        <v>0</v>
      </c>
      <c r="Y10" s="231">
        <f t="shared" si="19"/>
        <v>1</v>
      </c>
      <c r="Z10" s="231">
        <f t="shared" si="19"/>
        <v>1</v>
      </c>
      <c r="AA10" s="231">
        <f t="shared" si="19"/>
        <v>0</v>
      </c>
      <c r="AB10" s="231">
        <f t="shared" si="19"/>
        <v>0</v>
      </c>
      <c r="AC10" s="231">
        <f t="shared" si="19"/>
        <v>0</v>
      </c>
      <c r="AD10" s="230"/>
      <c r="AE10" s="200" t="s">
        <v>253</v>
      </c>
      <c r="AF10" s="147"/>
      <c r="AG10" s="231">
        <f>COUNTIF(AG51:AG76,"B")</f>
        <v>0</v>
      </c>
      <c r="AH10" s="231">
        <f t="shared" ref="AH10:AS10" si="20">COUNTIF(AH51:AH76,"B")</f>
        <v>0</v>
      </c>
      <c r="AI10" s="231">
        <f t="shared" si="20"/>
        <v>0</v>
      </c>
      <c r="AJ10" s="231">
        <f t="shared" si="20"/>
        <v>0</v>
      </c>
      <c r="AK10" s="231">
        <f t="shared" si="20"/>
        <v>0</v>
      </c>
      <c r="AL10" s="231">
        <f t="shared" si="20"/>
        <v>0</v>
      </c>
      <c r="AM10" s="231">
        <f t="shared" si="20"/>
        <v>0</v>
      </c>
      <c r="AN10" s="231">
        <f t="shared" si="20"/>
        <v>0</v>
      </c>
      <c r="AO10" s="231">
        <f t="shared" si="20"/>
        <v>0</v>
      </c>
      <c r="AP10" s="231">
        <f t="shared" si="20"/>
        <v>0</v>
      </c>
      <c r="AQ10" s="231">
        <f t="shared" si="20"/>
        <v>0</v>
      </c>
      <c r="AR10" s="231">
        <f t="shared" si="20"/>
        <v>0</v>
      </c>
      <c r="AS10" s="231">
        <f t="shared" si="20"/>
        <v>0</v>
      </c>
    </row>
    <row r="11" spans="1:47" ht="26.1" customHeight="1" outlineLevel="1">
      <c r="A11" s="200" t="s">
        <v>84</v>
      </c>
      <c r="B11" s="147"/>
      <c r="C11" s="251">
        <f>COUNTIF(C51:C75,"A")</f>
        <v>0</v>
      </c>
      <c r="D11" s="251">
        <f>COUNTIF(D51:D75,"A")</f>
        <v>1</v>
      </c>
      <c r="E11" s="251">
        <f t="shared" ref="E11:M11" si="21">COUNTIF(E51:E75,"A")</f>
        <v>0</v>
      </c>
      <c r="F11" s="251">
        <f t="shared" si="21"/>
        <v>2</v>
      </c>
      <c r="G11" s="251">
        <f t="shared" si="21"/>
        <v>1</v>
      </c>
      <c r="H11" s="251">
        <f t="shared" si="21"/>
        <v>1</v>
      </c>
      <c r="I11" s="251">
        <f t="shared" si="21"/>
        <v>1</v>
      </c>
      <c r="J11" s="251">
        <f t="shared" si="21"/>
        <v>1</v>
      </c>
      <c r="K11" s="251">
        <f t="shared" si="21"/>
        <v>1</v>
      </c>
      <c r="L11" s="251">
        <f t="shared" si="21"/>
        <v>1</v>
      </c>
      <c r="M11" s="251">
        <f t="shared" si="21"/>
        <v>1</v>
      </c>
      <c r="N11" s="251">
        <f>COUNTIF(N51:N75,"1")</f>
        <v>1</v>
      </c>
      <c r="O11" s="203"/>
      <c r="P11" s="200" t="s">
        <v>84</v>
      </c>
      <c r="Q11" s="147"/>
      <c r="R11" s="251">
        <f t="shared" ref="R11:AB11" si="22">COUNTIF(R51:R75,"A")</f>
        <v>0</v>
      </c>
      <c r="S11" s="251">
        <f t="shared" si="22"/>
        <v>0</v>
      </c>
      <c r="T11" s="251">
        <f t="shared" si="22"/>
        <v>0</v>
      </c>
      <c r="U11" s="251">
        <f t="shared" si="22"/>
        <v>1</v>
      </c>
      <c r="V11" s="251">
        <f t="shared" si="22"/>
        <v>1</v>
      </c>
      <c r="W11" s="251">
        <f t="shared" si="22"/>
        <v>1</v>
      </c>
      <c r="X11" s="251">
        <f t="shared" si="22"/>
        <v>1</v>
      </c>
      <c r="Y11" s="251">
        <f t="shared" si="22"/>
        <v>1</v>
      </c>
      <c r="Z11" s="251">
        <f t="shared" si="22"/>
        <v>1</v>
      </c>
      <c r="AA11" s="251">
        <f t="shared" si="22"/>
        <v>1</v>
      </c>
      <c r="AB11" s="251">
        <f t="shared" si="22"/>
        <v>0</v>
      </c>
      <c r="AC11" s="251">
        <f>COUNTIF(AC51:AC75,"1")</f>
        <v>1</v>
      </c>
      <c r="AD11" s="230"/>
      <c r="AE11" s="200" t="s">
        <v>84</v>
      </c>
      <c r="AF11" s="147"/>
      <c r="AG11" s="251">
        <f>COUNTIF(AG51:AG76,"A")</f>
        <v>1</v>
      </c>
      <c r="AH11" s="251">
        <f t="shared" ref="AH11:AR11" si="23">COUNTIF(AH51:AH76,"A")</f>
        <v>0</v>
      </c>
      <c r="AI11" s="251">
        <f t="shared" si="23"/>
        <v>0</v>
      </c>
      <c r="AJ11" s="251">
        <f t="shared" si="23"/>
        <v>0</v>
      </c>
      <c r="AK11" s="251">
        <f t="shared" si="23"/>
        <v>1</v>
      </c>
      <c r="AL11" s="251">
        <f t="shared" si="23"/>
        <v>0</v>
      </c>
      <c r="AM11" s="251">
        <f t="shared" si="23"/>
        <v>0</v>
      </c>
      <c r="AN11" s="251">
        <f t="shared" si="23"/>
        <v>0</v>
      </c>
      <c r="AO11" s="251">
        <f t="shared" si="23"/>
        <v>1</v>
      </c>
      <c r="AP11" s="251">
        <f t="shared" si="23"/>
        <v>0</v>
      </c>
      <c r="AQ11" s="251">
        <f t="shared" si="23"/>
        <v>0</v>
      </c>
      <c r="AR11" s="251">
        <f t="shared" si="23"/>
        <v>0</v>
      </c>
      <c r="AS11" s="251">
        <f>COUNTIF(AS51:AS76,"1")</f>
        <v>0</v>
      </c>
    </row>
    <row r="13" spans="1:47" s="131" customFormat="1" ht="30" customHeight="1">
      <c r="A13" s="129" t="s">
        <v>21</v>
      </c>
      <c r="B13" s="463" t="str">
        <f>'MATCH DETAILS'!B4</f>
        <v>HORSPATH ROAD, OXFORD</v>
      </c>
      <c r="C13" s="463"/>
      <c r="D13" s="463"/>
      <c r="E13" s="463"/>
      <c r="F13" s="463"/>
      <c r="G13" s="463"/>
      <c r="H13" s="463"/>
      <c r="I13" s="463"/>
      <c r="J13" s="463"/>
      <c r="K13" s="463"/>
      <c r="L13" s="463"/>
      <c r="M13" s="463"/>
      <c r="N13" s="463"/>
      <c r="O13" s="463"/>
      <c r="P13" s="465" t="s">
        <v>232</v>
      </c>
      <c r="Q13" s="465"/>
      <c r="R13" s="465"/>
      <c r="S13" s="465"/>
      <c r="T13" s="465"/>
      <c r="U13" s="465"/>
      <c r="V13" s="465"/>
      <c r="W13" s="465"/>
      <c r="X13" s="465"/>
      <c r="Y13" s="465"/>
      <c r="Z13" s="465"/>
      <c r="AA13" s="465"/>
      <c r="AB13" s="465"/>
      <c r="AC13" s="465"/>
      <c r="AD13" s="465"/>
      <c r="AE13" s="461" t="s">
        <v>192</v>
      </c>
      <c r="AF13" s="461"/>
      <c r="AG13" s="461"/>
      <c r="AH13" s="461"/>
      <c r="AI13" s="461"/>
      <c r="AJ13" s="461"/>
      <c r="AK13" s="461"/>
      <c r="AL13" s="461"/>
      <c r="AM13" s="461"/>
      <c r="AN13" s="461"/>
      <c r="AO13" s="461"/>
      <c r="AP13" s="461"/>
      <c r="AQ13" s="219"/>
      <c r="AR13" s="459" t="str">
        <f>'MATCH DETAILS'!C7</f>
        <v>B</v>
      </c>
      <c r="AS13" s="459"/>
      <c r="AT13" s="459"/>
      <c r="AU13" s="130"/>
    </row>
    <row r="14" spans="1:47" s="134" customFormat="1" ht="30" customHeight="1">
      <c r="A14" s="132" t="s">
        <v>22</v>
      </c>
      <c r="B14" s="464">
        <f>'MATCH DETAILS'!B3</f>
        <v>41525</v>
      </c>
      <c r="C14" s="464"/>
      <c r="D14" s="464"/>
      <c r="E14" s="464"/>
      <c r="F14" s="464"/>
      <c r="G14" s="464"/>
      <c r="H14" s="464"/>
      <c r="I14" s="464"/>
      <c r="J14" s="464"/>
      <c r="K14" s="464"/>
      <c r="L14" s="464"/>
      <c r="M14" s="464"/>
      <c r="N14" s="464"/>
      <c r="O14" s="464"/>
      <c r="P14" s="465" t="s">
        <v>193</v>
      </c>
      <c r="Q14" s="465"/>
      <c r="R14" s="465"/>
      <c r="S14" s="465"/>
      <c r="T14" s="465"/>
      <c r="U14" s="465"/>
      <c r="V14" s="465"/>
      <c r="W14" s="465"/>
      <c r="X14" s="465"/>
      <c r="Y14" s="465"/>
      <c r="Z14" s="465"/>
      <c r="AA14" s="465"/>
      <c r="AB14" s="465"/>
      <c r="AC14" s="465"/>
      <c r="AD14" s="465"/>
      <c r="AE14" s="462" t="str">
        <f>'MATCH DETAILS'!B7</f>
        <v>BICESTER</v>
      </c>
      <c r="AF14" s="462"/>
      <c r="AG14" s="462"/>
      <c r="AH14" s="462"/>
      <c r="AI14" s="462"/>
      <c r="AJ14" s="462"/>
      <c r="AK14" s="462"/>
      <c r="AL14" s="462"/>
      <c r="AM14" s="462"/>
      <c r="AN14" s="462"/>
      <c r="AO14" s="462"/>
      <c r="AP14" s="462"/>
      <c r="AQ14" s="220"/>
      <c r="AR14" s="460" t="str">
        <f>'MATCH DETAILS'!D7</f>
        <v>BB</v>
      </c>
      <c r="AS14" s="460"/>
      <c r="AT14" s="460"/>
      <c r="AU14" s="133"/>
    </row>
    <row r="15" spans="1:47" s="136" customFormat="1" ht="91.5" customHeight="1">
      <c r="A15" s="195" t="s">
        <v>194</v>
      </c>
      <c r="B15" s="196"/>
      <c r="C15" s="144" t="s">
        <v>262</v>
      </c>
      <c r="D15" s="197" t="s">
        <v>195</v>
      </c>
      <c r="E15" s="144" t="s">
        <v>14</v>
      </c>
      <c r="F15" s="197" t="s">
        <v>6</v>
      </c>
      <c r="G15" s="144" t="s">
        <v>197</v>
      </c>
      <c r="H15" s="197" t="s">
        <v>198</v>
      </c>
      <c r="I15" s="198" t="s">
        <v>2</v>
      </c>
      <c r="J15" s="197" t="s">
        <v>196</v>
      </c>
      <c r="K15" s="198" t="s">
        <v>199</v>
      </c>
      <c r="L15" s="197" t="s">
        <v>4</v>
      </c>
      <c r="M15" s="198" t="s">
        <v>3</v>
      </c>
      <c r="N15" s="197" t="s">
        <v>8</v>
      </c>
      <c r="O15" s="252"/>
      <c r="P15" s="195" t="s">
        <v>200</v>
      </c>
      <c r="Q15" s="196"/>
      <c r="R15" s="197" t="s">
        <v>198</v>
      </c>
      <c r="S15" s="198" t="s">
        <v>9</v>
      </c>
      <c r="T15" s="197" t="s">
        <v>197</v>
      </c>
      <c r="U15" s="198" t="s">
        <v>6</v>
      </c>
      <c r="V15" s="197" t="s">
        <v>196</v>
      </c>
      <c r="W15" s="198" t="s">
        <v>2</v>
      </c>
      <c r="X15" s="197" t="s">
        <v>199</v>
      </c>
      <c r="Y15" s="198" t="s">
        <v>13</v>
      </c>
      <c r="Z15" s="197" t="s">
        <v>195</v>
      </c>
      <c r="AA15" s="198" t="s">
        <v>4</v>
      </c>
      <c r="AB15" s="197" t="s">
        <v>3</v>
      </c>
      <c r="AC15" s="198" t="s">
        <v>8</v>
      </c>
      <c r="AD15" s="252"/>
      <c r="AE15" s="195" t="s">
        <v>201</v>
      </c>
      <c r="AF15" s="196"/>
      <c r="AG15" s="197" t="s">
        <v>198</v>
      </c>
      <c r="AH15" s="198" t="s">
        <v>197</v>
      </c>
      <c r="AI15" s="197" t="s">
        <v>15</v>
      </c>
      <c r="AJ15" s="198" t="s">
        <v>6</v>
      </c>
      <c r="AK15" s="197" t="s">
        <v>196</v>
      </c>
      <c r="AL15" s="198" t="s">
        <v>2</v>
      </c>
      <c r="AM15" s="197" t="s">
        <v>199</v>
      </c>
      <c r="AN15" s="198" t="s">
        <v>13</v>
      </c>
      <c r="AO15" s="197" t="s">
        <v>195</v>
      </c>
      <c r="AP15" s="198" t="s">
        <v>4</v>
      </c>
      <c r="AQ15" s="253"/>
      <c r="AR15" s="198" t="s">
        <v>3</v>
      </c>
      <c r="AS15" s="197" t="s">
        <v>8</v>
      </c>
      <c r="AT15" s="252"/>
      <c r="AU15" s="135"/>
    </row>
    <row r="16" spans="1:47" s="138" customFormat="1" ht="39.950000000000003" customHeight="1">
      <c r="A16" s="200"/>
      <c r="B16" s="147"/>
      <c r="C16" s="202">
        <v>0.40625</v>
      </c>
      <c r="D16" s="201">
        <v>0.41666666666666669</v>
      </c>
      <c r="E16" s="202">
        <v>0.4375</v>
      </c>
      <c r="F16" s="201">
        <v>0.45833333333333331</v>
      </c>
      <c r="G16" s="202">
        <v>0.5</v>
      </c>
      <c r="H16" s="201">
        <v>0.54166666666666663</v>
      </c>
      <c r="I16" s="202">
        <v>0.55555555555555558</v>
      </c>
      <c r="J16" s="201">
        <v>0.58333333333333337</v>
      </c>
      <c r="K16" s="202">
        <v>0.625</v>
      </c>
      <c r="L16" s="201">
        <v>0.63888888888888895</v>
      </c>
      <c r="M16" s="202">
        <v>0.66319444444444442</v>
      </c>
      <c r="N16" s="201">
        <v>0.69791666666666663</v>
      </c>
      <c r="O16" s="234"/>
      <c r="P16" s="200"/>
      <c r="Q16" s="147"/>
      <c r="R16" s="201">
        <v>0.41666666666666669</v>
      </c>
      <c r="S16" s="202">
        <v>0.4513888888888889</v>
      </c>
      <c r="T16" s="201">
        <v>0.45833333333333331</v>
      </c>
      <c r="U16" s="202">
        <v>0.47222222222222227</v>
      </c>
      <c r="V16" s="201">
        <v>0.5</v>
      </c>
      <c r="W16" s="202">
        <v>0.54861111111111105</v>
      </c>
      <c r="X16" s="201">
        <v>0.58333333333333337</v>
      </c>
      <c r="Y16" s="202">
        <v>0.59027777777777779</v>
      </c>
      <c r="Z16" s="201">
        <v>0.625</v>
      </c>
      <c r="AA16" s="202">
        <v>0.64583333333333337</v>
      </c>
      <c r="AB16" s="201">
        <v>0.67708333333333337</v>
      </c>
      <c r="AC16" s="202">
        <v>0.70486111111111116</v>
      </c>
      <c r="AD16" s="234"/>
      <c r="AE16" s="200"/>
      <c r="AF16" s="147"/>
      <c r="AG16" s="201">
        <v>0.41666666666666669</v>
      </c>
      <c r="AH16" s="202">
        <v>0.45833333333333331</v>
      </c>
      <c r="AI16" s="201">
        <v>0.46527777777777773</v>
      </c>
      <c r="AJ16" s="202">
        <v>0.47222222222222227</v>
      </c>
      <c r="AK16" s="201">
        <v>0.5</v>
      </c>
      <c r="AL16" s="202">
        <v>0.55208333333333337</v>
      </c>
      <c r="AM16" s="201">
        <v>0.58333333333333337</v>
      </c>
      <c r="AN16" s="202">
        <v>0.59375</v>
      </c>
      <c r="AO16" s="201">
        <v>0.625</v>
      </c>
      <c r="AP16" s="202">
        <v>0.65277777777777779</v>
      </c>
      <c r="AQ16" s="254"/>
      <c r="AR16" s="202">
        <v>0.67708333333333337</v>
      </c>
      <c r="AS16" s="201">
        <v>0.71180555555555547</v>
      </c>
      <c r="AT16" s="234"/>
      <c r="AU16" s="137"/>
    </row>
    <row r="17" spans="1:50" ht="24.95" customHeight="1">
      <c r="A17" s="223" t="s">
        <v>431</v>
      </c>
      <c r="B17" s="154">
        <v>2</v>
      </c>
      <c r="C17" s="154"/>
      <c r="D17" s="204"/>
      <c r="E17" s="151"/>
      <c r="F17" s="204"/>
      <c r="G17" s="151"/>
      <c r="H17" s="204"/>
      <c r="I17" s="151" t="s">
        <v>0</v>
      </c>
      <c r="J17" s="204"/>
      <c r="K17" s="151"/>
      <c r="L17" s="204"/>
      <c r="M17" s="154" t="s">
        <v>0</v>
      </c>
      <c r="N17" s="204">
        <v>4</v>
      </c>
      <c r="O17" s="234"/>
      <c r="P17" s="223" t="s">
        <v>427</v>
      </c>
      <c r="Q17" s="154">
        <v>3</v>
      </c>
      <c r="R17" s="204" t="s">
        <v>1</v>
      </c>
      <c r="S17" s="151"/>
      <c r="T17" s="204"/>
      <c r="U17" s="151"/>
      <c r="V17" s="204" t="s">
        <v>0</v>
      </c>
      <c r="W17" s="151"/>
      <c r="X17" s="204" t="s">
        <v>1</v>
      </c>
      <c r="Y17" s="151"/>
      <c r="Z17" s="204"/>
      <c r="AA17" s="151"/>
      <c r="AB17" s="204"/>
      <c r="AC17" s="151"/>
      <c r="AD17" s="234"/>
      <c r="AE17" s="223" t="s">
        <v>423</v>
      </c>
      <c r="AF17" s="154">
        <v>1</v>
      </c>
      <c r="AG17" s="204"/>
      <c r="AH17" s="151"/>
      <c r="AI17" s="204"/>
      <c r="AJ17" s="151"/>
      <c r="AK17" s="204"/>
      <c r="AL17" s="151" t="s">
        <v>0</v>
      </c>
      <c r="AM17" s="204"/>
      <c r="AN17" s="151"/>
      <c r="AO17" s="204" t="s">
        <v>0</v>
      </c>
      <c r="AP17" s="151" t="s">
        <v>0</v>
      </c>
      <c r="AQ17" s="235"/>
      <c r="AR17" s="151"/>
      <c r="AS17" s="204"/>
      <c r="AT17" s="234"/>
      <c r="AU17" s="139"/>
      <c r="AV17" s="157" t="str">
        <f t="shared" ref="AV17:AV42" si="24">A17</f>
        <v>Holly Griffiths-Brown</v>
      </c>
      <c r="AW17" s="157" t="str">
        <f t="shared" ref="AW17:AW42" si="25">P17</f>
        <v>Olivia Scarlett</v>
      </c>
      <c r="AX17" s="157" t="str">
        <f t="shared" ref="AX17:AX42" si="26">AE17</f>
        <v>Emily Benfield</v>
      </c>
    </row>
    <row r="18" spans="1:50" ht="24.95" customHeight="1">
      <c r="A18" s="223" t="s">
        <v>424</v>
      </c>
      <c r="B18" s="154">
        <v>5</v>
      </c>
      <c r="C18" s="154"/>
      <c r="D18" s="204"/>
      <c r="E18" s="151"/>
      <c r="F18" s="204"/>
      <c r="G18" s="151" t="s">
        <v>1</v>
      </c>
      <c r="H18" s="204"/>
      <c r="I18" s="151"/>
      <c r="J18" s="204"/>
      <c r="K18" s="151" t="s">
        <v>1</v>
      </c>
      <c r="L18" s="204"/>
      <c r="M18" s="154" t="s">
        <v>1</v>
      </c>
      <c r="N18" s="204"/>
      <c r="O18" s="234"/>
      <c r="P18" s="223" t="s">
        <v>429</v>
      </c>
      <c r="Q18" s="154">
        <v>5</v>
      </c>
      <c r="R18" s="204"/>
      <c r="S18" s="151"/>
      <c r="T18" s="204" t="s">
        <v>1</v>
      </c>
      <c r="U18" s="151"/>
      <c r="V18" s="204" t="s">
        <v>1</v>
      </c>
      <c r="W18" s="151"/>
      <c r="X18" s="204"/>
      <c r="Y18" s="151"/>
      <c r="Z18" s="204"/>
      <c r="AA18" s="151" t="s">
        <v>1</v>
      </c>
      <c r="AB18" s="204"/>
      <c r="AC18" s="151"/>
      <c r="AD18" s="234"/>
      <c r="AE18" s="223" t="s">
        <v>425</v>
      </c>
      <c r="AF18" s="154">
        <v>2</v>
      </c>
      <c r="AG18" s="204"/>
      <c r="AH18" s="151" t="s">
        <v>0</v>
      </c>
      <c r="AI18" s="204"/>
      <c r="AJ18" s="151"/>
      <c r="AK18" s="204" t="s">
        <v>0</v>
      </c>
      <c r="AL18" s="151"/>
      <c r="AM18" s="204" t="s">
        <v>0</v>
      </c>
      <c r="AN18" s="151"/>
      <c r="AO18" s="204"/>
      <c r="AP18" s="151"/>
      <c r="AQ18" s="235"/>
      <c r="AR18" s="151"/>
      <c r="AS18" s="204"/>
      <c r="AT18" s="234"/>
      <c r="AU18" s="139"/>
      <c r="AV18" s="157" t="str">
        <f t="shared" si="24"/>
        <v>Maisie Silvester</v>
      </c>
      <c r="AW18" s="157" t="str">
        <f t="shared" si="25"/>
        <v>Rhiannon Penfold</v>
      </c>
      <c r="AX18" s="157" t="str">
        <f t="shared" si="26"/>
        <v>Jess Cherry</v>
      </c>
    </row>
    <row r="19" spans="1:50" ht="24.95" customHeight="1">
      <c r="A19" s="223" t="s">
        <v>603</v>
      </c>
      <c r="B19" s="154" t="s">
        <v>437</v>
      </c>
      <c r="C19" s="154"/>
      <c r="D19" s="204" t="s">
        <v>0</v>
      </c>
      <c r="E19" s="151"/>
      <c r="F19" s="204"/>
      <c r="G19" s="151"/>
      <c r="H19" s="204"/>
      <c r="I19" s="151" t="s">
        <v>1</v>
      </c>
      <c r="J19" s="204"/>
      <c r="K19" s="151"/>
      <c r="L19" s="204" t="s">
        <v>252</v>
      </c>
      <c r="M19" s="154"/>
      <c r="N19" s="204">
        <v>2</v>
      </c>
      <c r="O19" s="234"/>
      <c r="P19" s="223" t="s">
        <v>610</v>
      </c>
      <c r="Q19" s="154">
        <v>8</v>
      </c>
      <c r="R19" s="204"/>
      <c r="S19" s="151"/>
      <c r="T19" s="204"/>
      <c r="U19" s="151"/>
      <c r="V19" s="204"/>
      <c r="W19" s="151" t="s">
        <v>1</v>
      </c>
      <c r="X19" s="204"/>
      <c r="Y19" s="151"/>
      <c r="Z19" s="204" t="s">
        <v>0</v>
      </c>
      <c r="AA19" s="151" t="s">
        <v>0</v>
      </c>
      <c r="AB19" s="204"/>
      <c r="AC19" s="151">
        <v>2</v>
      </c>
      <c r="AD19" s="234"/>
      <c r="AE19" s="223"/>
      <c r="AF19" s="154">
        <v>3</v>
      </c>
      <c r="AG19" s="204"/>
      <c r="AH19" s="151"/>
      <c r="AI19" s="204"/>
      <c r="AJ19" s="151"/>
      <c r="AK19" s="204"/>
      <c r="AL19" s="151"/>
      <c r="AM19" s="204"/>
      <c r="AN19" s="151"/>
      <c r="AO19" s="204"/>
      <c r="AP19" s="151"/>
      <c r="AQ19" s="235"/>
      <c r="AR19" s="151"/>
      <c r="AS19" s="204"/>
      <c r="AT19" s="234"/>
      <c r="AU19" s="139"/>
      <c r="AV19" s="157" t="str">
        <f t="shared" si="24"/>
        <v>Lauren Garside</v>
      </c>
      <c r="AW19" s="157" t="str">
        <f t="shared" si="25"/>
        <v>Yolanda Martin</v>
      </c>
      <c r="AX19" s="157">
        <f t="shared" si="26"/>
        <v>0</v>
      </c>
    </row>
    <row r="20" spans="1:50" ht="24.95" customHeight="1">
      <c r="A20" s="223" t="s">
        <v>604</v>
      </c>
      <c r="B20" s="154" t="s">
        <v>437</v>
      </c>
      <c r="C20" s="154" t="s">
        <v>252</v>
      </c>
      <c r="D20" s="204"/>
      <c r="E20" s="151"/>
      <c r="F20" s="204" t="s">
        <v>0</v>
      </c>
      <c r="G20" s="151"/>
      <c r="H20" s="204"/>
      <c r="I20" s="151"/>
      <c r="J20" s="204" t="s">
        <v>1</v>
      </c>
      <c r="K20" s="151"/>
      <c r="L20" s="204"/>
      <c r="M20" s="154"/>
      <c r="N20" s="204"/>
      <c r="O20" s="234"/>
      <c r="P20" s="223" t="s">
        <v>422</v>
      </c>
      <c r="Q20" s="154" t="s">
        <v>437</v>
      </c>
      <c r="R20" s="204"/>
      <c r="S20" s="151"/>
      <c r="T20" s="204"/>
      <c r="U20" s="151"/>
      <c r="V20" s="204"/>
      <c r="W20" s="151"/>
      <c r="X20" s="204"/>
      <c r="Y20" s="151" t="s">
        <v>0</v>
      </c>
      <c r="Z20" s="204" t="s">
        <v>252</v>
      </c>
      <c r="AA20" s="151"/>
      <c r="AB20" s="204" t="s">
        <v>0</v>
      </c>
      <c r="AC20" s="151"/>
      <c r="AD20" s="234"/>
      <c r="AE20" s="223"/>
      <c r="AF20" s="154">
        <v>4</v>
      </c>
      <c r="AG20" s="204"/>
      <c r="AH20" s="151"/>
      <c r="AI20" s="204"/>
      <c r="AJ20" s="151"/>
      <c r="AK20" s="204"/>
      <c r="AL20" s="151"/>
      <c r="AM20" s="204"/>
      <c r="AN20" s="151"/>
      <c r="AO20" s="204"/>
      <c r="AP20" s="151"/>
      <c r="AQ20" s="235"/>
      <c r="AR20" s="151"/>
      <c r="AS20" s="204"/>
      <c r="AT20" s="234"/>
      <c r="AU20" s="139"/>
      <c r="AV20" s="157" t="str">
        <f t="shared" si="24"/>
        <v>Amy Gould</v>
      </c>
      <c r="AW20" s="157" t="str">
        <f t="shared" si="25"/>
        <v>Annie Jankowiak</v>
      </c>
      <c r="AX20" s="157">
        <f t="shared" si="26"/>
        <v>0</v>
      </c>
    </row>
    <row r="21" spans="1:50" ht="24.95" customHeight="1">
      <c r="A21" s="223" t="s">
        <v>605</v>
      </c>
      <c r="B21" s="154" t="s">
        <v>437</v>
      </c>
      <c r="C21" s="154"/>
      <c r="D21" s="204"/>
      <c r="E21" s="151"/>
      <c r="F21" s="204" t="s">
        <v>1</v>
      </c>
      <c r="G21" s="151"/>
      <c r="H21" s="204"/>
      <c r="I21" s="151"/>
      <c r="J21" s="204" t="s">
        <v>0</v>
      </c>
      <c r="K21" s="151"/>
      <c r="L21" s="204" t="s">
        <v>252</v>
      </c>
      <c r="M21" s="154"/>
      <c r="N21" s="204"/>
      <c r="O21" s="234"/>
      <c r="P21" s="223" t="s">
        <v>430</v>
      </c>
      <c r="Q21" s="154" t="s">
        <v>437</v>
      </c>
      <c r="R21" s="204"/>
      <c r="S21" s="151"/>
      <c r="T21" s="204"/>
      <c r="U21" s="151"/>
      <c r="V21" s="204"/>
      <c r="W21" s="151" t="s">
        <v>0</v>
      </c>
      <c r="X21" s="204"/>
      <c r="Y21" s="151"/>
      <c r="Z21" s="204" t="s">
        <v>1</v>
      </c>
      <c r="AA21" s="151" t="s">
        <v>252</v>
      </c>
      <c r="AB21" s="204"/>
      <c r="AC21" s="151">
        <v>4</v>
      </c>
      <c r="AD21" s="234"/>
      <c r="AE21" s="223"/>
      <c r="AF21" s="154">
        <v>5</v>
      </c>
      <c r="AG21" s="204"/>
      <c r="AH21" s="151"/>
      <c r="AI21" s="204"/>
      <c r="AJ21" s="151"/>
      <c r="AK21" s="204"/>
      <c r="AL21" s="151"/>
      <c r="AM21" s="204"/>
      <c r="AN21" s="151"/>
      <c r="AO21" s="204"/>
      <c r="AP21" s="151"/>
      <c r="AQ21" s="235"/>
      <c r="AR21" s="151"/>
      <c r="AS21" s="204"/>
      <c r="AT21" s="234"/>
      <c r="AU21" s="139"/>
      <c r="AV21" s="157" t="str">
        <f t="shared" si="24"/>
        <v>Molly  Acton</v>
      </c>
      <c r="AW21" s="157" t="str">
        <f t="shared" si="25"/>
        <v>Ffion Phillips</v>
      </c>
      <c r="AX21" s="157">
        <f t="shared" si="26"/>
        <v>0</v>
      </c>
    </row>
    <row r="22" spans="1:50" ht="24.95" customHeight="1">
      <c r="A22" s="223" t="s">
        <v>426</v>
      </c>
      <c r="B22" s="154" t="s">
        <v>437</v>
      </c>
      <c r="C22" s="154"/>
      <c r="D22" s="204"/>
      <c r="E22" s="151" t="s">
        <v>0</v>
      </c>
      <c r="F22" s="204"/>
      <c r="G22" s="151"/>
      <c r="H22" s="204" t="s">
        <v>0</v>
      </c>
      <c r="I22" s="151"/>
      <c r="J22" s="204" t="s">
        <v>252</v>
      </c>
      <c r="K22" s="151"/>
      <c r="L22" s="204" t="s">
        <v>0</v>
      </c>
      <c r="M22" s="154"/>
      <c r="N22" s="204">
        <v>1</v>
      </c>
      <c r="O22" s="234"/>
      <c r="P22" s="223" t="s">
        <v>606</v>
      </c>
      <c r="Q22" s="154" t="s">
        <v>437</v>
      </c>
      <c r="R22" s="204" t="s">
        <v>0</v>
      </c>
      <c r="S22" s="151"/>
      <c r="T22" s="204"/>
      <c r="U22" s="151"/>
      <c r="V22" s="204"/>
      <c r="W22" s="151"/>
      <c r="X22" s="204"/>
      <c r="Y22" s="151" t="s">
        <v>1</v>
      </c>
      <c r="Z22" s="204"/>
      <c r="AA22" s="151"/>
      <c r="AB22" s="204" t="s">
        <v>1</v>
      </c>
      <c r="AC22" s="151">
        <v>1</v>
      </c>
      <c r="AD22" s="234"/>
      <c r="AE22" s="223"/>
      <c r="AF22" s="154">
        <v>6</v>
      </c>
      <c r="AG22" s="204"/>
      <c r="AH22" s="151"/>
      <c r="AI22" s="204"/>
      <c r="AJ22" s="151"/>
      <c r="AK22" s="204"/>
      <c r="AL22" s="151"/>
      <c r="AM22" s="204"/>
      <c r="AN22" s="151"/>
      <c r="AO22" s="204"/>
      <c r="AP22" s="151"/>
      <c r="AQ22" s="235"/>
      <c r="AR22" s="151"/>
      <c r="AS22" s="204"/>
      <c r="AT22" s="234"/>
      <c r="AU22" s="139"/>
      <c r="AV22" s="157" t="str">
        <f t="shared" si="24"/>
        <v>Orlaith Lyford</v>
      </c>
      <c r="AW22" s="157" t="str">
        <f t="shared" si="25"/>
        <v>Olivia Stock</v>
      </c>
      <c r="AX22" s="157">
        <f t="shared" si="26"/>
        <v>0</v>
      </c>
    </row>
    <row r="23" spans="1:50" ht="24.95" customHeight="1">
      <c r="A23" s="223" t="s">
        <v>608</v>
      </c>
      <c r="B23" s="154" t="s">
        <v>437</v>
      </c>
      <c r="C23" s="154"/>
      <c r="D23" s="204" t="s">
        <v>1</v>
      </c>
      <c r="E23" s="151"/>
      <c r="F23" s="204"/>
      <c r="G23" s="151" t="s">
        <v>0</v>
      </c>
      <c r="H23" s="204"/>
      <c r="I23" s="151"/>
      <c r="J23" s="204"/>
      <c r="K23" s="151"/>
      <c r="L23" s="204" t="s">
        <v>252</v>
      </c>
      <c r="M23" s="154"/>
      <c r="N23" s="204">
        <v>3</v>
      </c>
      <c r="O23" s="234"/>
      <c r="P23" s="223" t="s">
        <v>607</v>
      </c>
      <c r="Q23" s="154" t="s">
        <v>437</v>
      </c>
      <c r="R23" s="204"/>
      <c r="S23" s="151"/>
      <c r="T23" s="204" t="s">
        <v>0</v>
      </c>
      <c r="U23" s="151"/>
      <c r="V23" s="204" t="s">
        <v>252</v>
      </c>
      <c r="W23" s="151"/>
      <c r="X23" s="204" t="s">
        <v>0</v>
      </c>
      <c r="Y23" s="151"/>
      <c r="Z23" s="204"/>
      <c r="AA23" s="151"/>
      <c r="AB23" s="204"/>
      <c r="AC23" s="151"/>
      <c r="AD23" s="234"/>
      <c r="AE23" s="223"/>
      <c r="AF23" s="154">
        <v>7</v>
      </c>
      <c r="AG23" s="204"/>
      <c r="AH23" s="151"/>
      <c r="AI23" s="204"/>
      <c r="AJ23" s="151"/>
      <c r="AK23" s="204"/>
      <c r="AL23" s="151"/>
      <c r="AM23" s="204"/>
      <c r="AN23" s="151"/>
      <c r="AO23" s="204"/>
      <c r="AP23" s="151"/>
      <c r="AQ23" s="235"/>
      <c r="AR23" s="151"/>
      <c r="AS23" s="204"/>
      <c r="AT23" s="234"/>
      <c r="AU23" s="139"/>
      <c r="AV23" s="157" t="str">
        <f t="shared" si="24"/>
        <v>Elen Holt</v>
      </c>
      <c r="AW23" s="157" t="str">
        <f t="shared" si="25"/>
        <v>Jessica Stowell</v>
      </c>
      <c r="AX23" s="157">
        <f t="shared" si="26"/>
        <v>0</v>
      </c>
    </row>
    <row r="24" spans="1:50" ht="24.95" customHeight="1">
      <c r="A24" s="223" t="s">
        <v>432</v>
      </c>
      <c r="B24" s="154" t="s">
        <v>437</v>
      </c>
      <c r="C24" s="154"/>
      <c r="D24" s="204"/>
      <c r="E24" s="151"/>
      <c r="F24" s="204"/>
      <c r="G24" s="151" t="s">
        <v>252</v>
      </c>
      <c r="H24" s="204"/>
      <c r="I24" s="151" t="s">
        <v>252</v>
      </c>
      <c r="J24" s="204"/>
      <c r="K24" s="151"/>
      <c r="L24" s="204" t="s">
        <v>1</v>
      </c>
      <c r="M24" s="154"/>
      <c r="N24" s="204"/>
      <c r="O24" s="234"/>
      <c r="P24" s="223" t="s">
        <v>609</v>
      </c>
      <c r="Q24" s="154" t="s">
        <v>437</v>
      </c>
      <c r="R24" s="204"/>
      <c r="S24" s="151"/>
      <c r="T24" s="204"/>
      <c r="U24" s="151"/>
      <c r="V24" s="204"/>
      <c r="W24" s="151" t="s">
        <v>252</v>
      </c>
      <c r="X24" s="204"/>
      <c r="Y24" s="151"/>
      <c r="Z24" s="204" t="s">
        <v>252</v>
      </c>
      <c r="AA24" s="151"/>
      <c r="AB24" s="204"/>
      <c r="AC24" s="151">
        <v>3</v>
      </c>
      <c r="AD24" s="234"/>
      <c r="AE24" s="223"/>
      <c r="AF24" s="154">
        <v>8</v>
      </c>
      <c r="AG24" s="204"/>
      <c r="AH24" s="151"/>
      <c r="AI24" s="204"/>
      <c r="AJ24" s="151"/>
      <c r="AK24" s="204"/>
      <c r="AL24" s="151"/>
      <c r="AM24" s="204"/>
      <c r="AN24" s="151"/>
      <c r="AO24" s="204"/>
      <c r="AP24" s="151"/>
      <c r="AQ24" s="235"/>
      <c r="AR24" s="151"/>
      <c r="AS24" s="204"/>
      <c r="AT24" s="234"/>
      <c r="AU24" s="139"/>
      <c r="AV24" s="157" t="str">
        <f t="shared" si="24"/>
        <v>Paige Scarlett</v>
      </c>
      <c r="AW24" s="157" t="str">
        <f t="shared" si="25"/>
        <v>Cerys Cherry</v>
      </c>
      <c r="AX24" s="157">
        <f t="shared" si="26"/>
        <v>0</v>
      </c>
    </row>
    <row r="25" spans="1:50" ht="24.95" customHeight="1">
      <c r="A25" s="223" t="s">
        <v>428</v>
      </c>
      <c r="B25" s="154" t="s">
        <v>437</v>
      </c>
      <c r="C25" s="154"/>
      <c r="D25" s="204"/>
      <c r="E25" s="151"/>
      <c r="F25" s="204"/>
      <c r="G25" s="151"/>
      <c r="H25" s="204"/>
      <c r="I25" s="151"/>
      <c r="J25" s="204" t="s">
        <v>252</v>
      </c>
      <c r="K25" s="151" t="s">
        <v>0</v>
      </c>
      <c r="L25" s="204"/>
      <c r="M25" s="154" t="s">
        <v>252</v>
      </c>
      <c r="N25" s="204"/>
      <c r="O25" s="234"/>
      <c r="P25" s="223"/>
      <c r="Q25" s="154">
        <v>9</v>
      </c>
      <c r="R25" s="204"/>
      <c r="S25" s="151"/>
      <c r="T25" s="204"/>
      <c r="U25" s="151"/>
      <c r="V25" s="204"/>
      <c r="W25" s="151"/>
      <c r="X25" s="204"/>
      <c r="Y25" s="151"/>
      <c r="Z25" s="204"/>
      <c r="AA25" s="151"/>
      <c r="AB25" s="204"/>
      <c r="AC25" s="151"/>
      <c r="AD25" s="234"/>
      <c r="AE25" s="223"/>
      <c r="AF25" s="154">
        <v>9</v>
      </c>
      <c r="AG25" s="204"/>
      <c r="AH25" s="151"/>
      <c r="AI25" s="204"/>
      <c r="AJ25" s="151"/>
      <c r="AK25" s="204"/>
      <c r="AL25" s="151"/>
      <c r="AM25" s="204"/>
      <c r="AN25" s="151"/>
      <c r="AO25" s="204"/>
      <c r="AP25" s="151"/>
      <c r="AQ25" s="235"/>
      <c r="AR25" s="151"/>
      <c r="AS25" s="204"/>
      <c r="AT25" s="234"/>
      <c r="AU25" s="139"/>
      <c r="AV25" s="157" t="str">
        <f t="shared" si="24"/>
        <v>Lucy Stowell</v>
      </c>
      <c r="AW25" s="157">
        <f t="shared" si="25"/>
        <v>0</v>
      </c>
      <c r="AX25" s="157">
        <f t="shared" si="26"/>
        <v>0</v>
      </c>
    </row>
    <row r="26" spans="1:50" ht="24.95" customHeight="1">
      <c r="A26" s="223" t="s">
        <v>611</v>
      </c>
      <c r="B26" s="154" t="s">
        <v>437</v>
      </c>
      <c r="C26" s="154"/>
      <c r="D26" s="204"/>
      <c r="E26" s="151"/>
      <c r="F26" s="204" t="s">
        <v>252</v>
      </c>
      <c r="G26" s="151" t="s">
        <v>252</v>
      </c>
      <c r="H26" s="204" t="s">
        <v>1</v>
      </c>
      <c r="I26" s="151"/>
      <c r="J26" s="204"/>
      <c r="K26" s="151"/>
      <c r="L26" s="204"/>
      <c r="M26" s="151"/>
      <c r="N26" s="204"/>
      <c r="O26" s="234"/>
      <c r="P26" s="223"/>
      <c r="Q26" s="154">
        <v>10</v>
      </c>
      <c r="R26" s="204"/>
      <c r="S26" s="151"/>
      <c r="T26" s="204"/>
      <c r="U26" s="151"/>
      <c r="V26" s="204"/>
      <c r="W26" s="151"/>
      <c r="X26" s="204"/>
      <c r="Y26" s="151"/>
      <c r="Z26" s="204"/>
      <c r="AA26" s="151"/>
      <c r="AB26" s="204"/>
      <c r="AC26" s="151"/>
      <c r="AD26" s="234"/>
      <c r="AE26" s="223"/>
      <c r="AF26" s="154">
        <v>10</v>
      </c>
      <c r="AG26" s="204"/>
      <c r="AH26" s="151"/>
      <c r="AI26" s="204"/>
      <c r="AJ26" s="151"/>
      <c r="AK26" s="204"/>
      <c r="AL26" s="151"/>
      <c r="AM26" s="204"/>
      <c r="AN26" s="151"/>
      <c r="AO26" s="204"/>
      <c r="AP26" s="151"/>
      <c r="AQ26" s="235"/>
      <c r="AR26" s="151"/>
      <c r="AS26" s="204"/>
      <c r="AT26" s="234"/>
      <c r="AU26" s="139"/>
      <c r="AV26" s="157" t="str">
        <f t="shared" si="24"/>
        <v>Erin Higginbottom</v>
      </c>
      <c r="AW26" s="157">
        <f t="shared" si="25"/>
        <v>0</v>
      </c>
      <c r="AX26" s="157">
        <f t="shared" si="26"/>
        <v>0</v>
      </c>
    </row>
    <row r="27" spans="1:50" ht="24.95" customHeight="1">
      <c r="A27" s="223" t="s">
        <v>612</v>
      </c>
      <c r="B27" s="154" t="s">
        <v>437</v>
      </c>
      <c r="C27" s="154" t="s">
        <v>252</v>
      </c>
      <c r="D27" s="204"/>
      <c r="E27" s="151" t="s">
        <v>1</v>
      </c>
      <c r="F27" s="204"/>
      <c r="G27" s="151"/>
      <c r="H27" s="204"/>
      <c r="I27" s="151" t="s">
        <v>252</v>
      </c>
      <c r="J27" s="204"/>
      <c r="K27" s="151"/>
      <c r="L27" s="204"/>
      <c r="M27" s="151"/>
      <c r="N27" s="204"/>
      <c r="O27" s="234"/>
      <c r="P27" s="223"/>
      <c r="Q27" s="154">
        <v>11</v>
      </c>
      <c r="R27" s="204"/>
      <c r="S27" s="151"/>
      <c r="T27" s="204"/>
      <c r="U27" s="151"/>
      <c r="V27" s="204"/>
      <c r="W27" s="151"/>
      <c r="X27" s="204"/>
      <c r="Y27" s="151"/>
      <c r="Z27" s="204"/>
      <c r="AA27" s="151"/>
      <c r="AB27" s="204"/>
      <c r="AC27" s="151"/>
      <c r="AD27" s="234"/>
      <c r="AE27" s="223"/>
      <c r="AF27" s="154">
        <v>11</v>
      </c>
      <c r="AG27" s="204"/>
      <c r="AH27" s="151"/>
      <c r="AI27" s="204"/>
      <c r="AJ27" s="151"/>
      <c r="AK27" s="204"/>
      <c r="AL27" s="151"/>
      <c r="AM27" s="204"/>
      <c r="AN27" s="151"/>
      <c r="AO27" s="204"/>
      <c r="AP27" s="151"/>
      <c r="AQ27" s="235"/>
      <c r="AR27" s="151"/>
      <c r="AS27" s="204"/>
      <c r="AT27" s="234"/>
      <c r="AU27" s="139"/>
      <c r="AV27" s="157" t="str">
        <f t="shared" si="24"/>
        <v>Isabelle Kinsella-Miles</v>
      </c>
      <c r="AW27" s="157">
        <f t="shared" si="25"/>
        <v>0</v>
      </c>
      <c r="AX27" s="157">
        <f t="shared" si="26"/>
        <v>0</v>
      </c>
    </row>
    <row r="28" spans="1:50" ht="24.95" customHeight="1">
      <c r="A28" s="223" t="s">
        <v>613</v>
      </c>
      <c r="B28" s="154" t="s">
        <v>437</v>
      </c>
      <c r="C28" s="154"/>
      <c r="D28" s="204"/>
      <c r="E28" s="151"/>
      <c r="F28" s="204"/>
      <c r="G28" s="151" t="s">
        <v>252</v>
      </c>
      <c r="H28" s="204"/>
      <c r="I28" s="151" t="s">
        <v>252</v>
      </c>
      <c r="J28" s="204"/>
      <c r="K28" s="151"/>
      <c r="L28" s="204" t="s">
        <v>252</v>
      </c>
      <c r="M28" s="151"/>
      <c r="N28" s="204"/>
      <c r="O28" s="234"/>
      <c r="P28" s="223"/>
      <c r="Q28" s="154">
        <v>12</v>
      </c>
      <c r="R28" s="204"/>
      <c r="S28" s="151"/>
      <c r="T28" s="204"/>
      <c r="U28" s="151"/>
      <c r="V28" s="204"/>
      <c r="W28" s="151"/>
      <c r="X28" s="204"/>
      <c r="Y28" s="151"/>
      <c r="Z28" s="204"/>
      <c r="AA28" s="151"/>
      <c r="AB28" s="204"/>
      <c r="AC28" s="151"/>
      <c r="AD28" s="234"/>
      <c r="AE28" s="223"/>
      <c r="AF28" s="154">
        <v>12</v>
      </c>
      <c r="AG28" s="204"/>
      <c r="AH28" s="151"/>
      <c r="AI28" s="204"/>
      <c r="AJ28" s="151"/>
      <c r="AK28" s="204"/>
      <c r="AL28" s="151"/>
      <c r="AM28" s="204"/>
      <c r="AN28" s="151"/>
      <c r="AO28" s="204"/>
      <c r="AP28" s="151"/>
      <c r="AQ28" s="235"/>
      <c r="AR28" s="151"/>
      <c r="AS28" s="204"/>
      <c r="AT28" s="234"/>
      <c r="AU28" s="139"/>
      <c r="AV28" s="157" t="str">
        <f t="shared" si="24"/>
        <v>Ellie Laurie</v>
      </c>
      <c r="AW28" s="157">
        <f t="shared" si="25"/>
        <v>0</v>
      </c>
      <c r="AX28" s="157">
        <f t="shared" si="26"/>
        <v>0</v>
      </c>
    </row>
    <row r="29" spans="1:50" ht="24.95" customHeight="1">
      <c r="A29" s="223"/>
      <c r="B29" s="154">
        <v>13</v>
      </c>
      <c r="C29" s="154"/>
      <c r="D29" s="204"/>
      <c r="E29" s="151"/>
      <c r="F29" s="204"/>
      <c r="G29" s="151"/>
      <c r="H29" s="204"/>
      <c r="I29" s="151"/>
      <c r="J29" s="204"/>
      <c r="K29" s="151"/>
      <c r="L29" s="204"/>
      <c r="M29" s="151"/>
      <c r="N29" s="204"/>
      <c r="O29" s="234"/>
      <c r="P29" s="223"/>
      <c r="Q29" s="154">
        <v>13</v>
      </c>
      <c r="R29" s="204"/>
      <c r="S29" s="151"/>
      <c r="T29" s="204"/>
      <c r="U29" s="151"/>
      <c r="V29" s="204"/>
      <c r="W29" s="151"/>
      <c r="X29" s="204"/>
      <c r="Y29" s="151"/>
      <c r="Z29" s="204"/>
      <c r="AA29" s="151"/>
      <c r="AB29" s="204"/>
      <c r="AC29" s="151"/>
      <c r="AD29" s="234"/>
      <c r="AE29" s="223"/>
      <c r="AF29" s="154">
        <v>13</v>
      </c>
      <c r="AG29" s="204"/>
      <c r="AH29" s="151"/>
      <c r="AI29" s="204"/>
      <c r="AJ29" s="151"/>
      <c r="AK29" s="204"/>
      <c r="AL29" s="151"/>
      <c r="AM29" s="204"/>
      <c r="AN29" s="151"/>
      <c r="AO29" s="204"/>
      <c r="AP29" s="151"/>
      <c r="AQ29" s="235"/>
      <c r="AR29" s="151"/>
      <c r="AS29" s="204"/>
      <c r="AT29" s="234"/>
      <c r="AU29" s="139"/>
      <c r="AV29" s="157">
        <f t="shared" si="24"/>
        <v>0</v>
      </c>
      <c r="AW29" s="157">
        <f t="shared" si="25"/>
        <v>0</v>
      </c>
      <c r="AX29" s="157">
        <f t="shared" si="26"/>
        <v>0</v>
      </c>
    </row>
    <row r="30" spans="1:50" ht="24.95" customHeight="1">
      <c r="A30" s="223"/>
      <c r="B30" s="154">
        <v>14</v>
      </c>
      <c r="C30" s="154"/>
      <c r="D30" s="204"/>
      <c r="E30" s="151"/>
      <c r="F30" s="204"/>
      <c r="G30" s="151"/>
      <c r="H30" s="204"/>
      <c r="I30" s="151"/>
      <c r="J30" s="204"/>
      <c r="K30" s="151"/>
      <c r="L30" s="204"/>
      <c r="M30" s="154"/>
      <c r="N30" s="204"/>
      <c r="O30" s="234"/>
      <c r="P30" s="223"/>
      <c r="Q30" s="154">
        <v>14</v>
      </c>
      <c r="R30" s="204"/>
      <c r="S30" s="151"/>
      <c r="T30" s="204"/>
      <c r="U30" s="151"/>
      <c r="V30" s="204"/>
      <c r="W30" s="151"/>
      <c r="X30" s="204"/>
      <c r="Y30" s="151"/>
      <c r="Z30" s="204"/>
      <c r="AA30" s="151"/>
      <c r="AB30" s="204"/>
      <c r="AC30" s="151"/>
      <c r="AD30" s="234"/>
      <c r="AE30" s="223"/>
      <c r="AF30" s="154">
        <v>14</v>
      </c>
      <c r="AG30" s="204"/>
      <c r="AH30" s="151"/>
      <c r="AI30" s="204"/>
      <c r="AJ30" s="151"/>
      <c r="AK30" s="204"/>
      <c r="AL30" s="151"/>
      <c r="AM30" s="204"/>
      <c r="AN30" s="151"/>
      <c r="AO30" s="204"/>
      <c r="AP30" s="151"/>
      <c r="AQ30" s="235"/>
      <c r="AR30" s="151"/>
      <c r="AS30" s="204"/>
      <c r="AT30" s="234"/>
      <c r="AU30" s="139"/>
      <c r="AV30" s="157">
        <f t="shared" si="24"/>
        <v>0</v>
      </c>
      <c r="AW30" s="157">
        <f t="shared" si="25"/>
        <v>0</v>
      </c>
      <c r="AX30" s="157">
        <f t="shared" si="26"/>
        <v>0</v>
      </c>
    </row>
    <row r="31" spans="1:50" ht="24.95" customHeight="1">
      <c r="A31" s="223"/>
      <c r="B31" s="154">
        <v>15</v>
      </c>
      <c r="C31" s="154"/>
      <c r="D31" s="204"/>
      <c r="E31" s="151"/>
      <c r="F31" s="204"/>
      <c r="G31" s="151"/>
      <c r="H31" s="204"/>
      <c r="I31" s="151"/>
      <c r="J31" s="204"/>
      <c r="K31" s="151"/>
      <c r="L31" s="204"/>
      <c r="M31" s="154"/>
      <c r="N31" s="204"/>
      <c r="O31" s="234"/>
      <c r="P31" s="223"/>
      <c r="Q31" s="154">
        <v>15</v>
      </c>
      <c r="R31" s="204"/>
      <c r="S31" s="151"/>
      <c r="T31" s="204"/>
      <c r="U31" s="151"/>
      <c r="V31" s="204"/>
      <c r="W31" s="151"/>
      <c r="X31" s="204"/>
      <c r="Y31" s="151"/>
      <c r="Z31" s="204"/>
      <c r="AA31" s="151"/>
      <c r="AB31" s="204"/>
      <c r="AC31" s="151"/>
      <c r="AD31" s="234"/>
      <c r="AE31" s="468" t="s">
        <v>438</v>
      </c>
      <c r="AF31" s="469"/>
      <c r="AG31" s="204"/>
      <c r="AH31" s="151"/>
      <c r="AI31" s="204"/>
      <c r="AJ31" s="151"/>
      <c r="AK31" s="204"/>
      <c r="AL31" s="151"/>
      <c r="AM31" s="204"/>
      <c r="AN31" s="151"/>
      <c r="AO31" s="204"/>
      <c r="AP31" s="151"/>
      <c r="AQ31" s="235"/>
      <c r="AR31" s="151"/>
      <c r="AS31" s="204"/>
      <c r="AT31" s="234"/>
      <c r="AU31" s="139"/>
      <c r="AV31" s="157">
        <f t="shared" si="24"/>
        <v>0</v>
      </c>
      <c r="AW31" s="157">
        <f t="shared" si="25"/>
        <v>0</v>
      </c>
      <c r="AX31" s="157" t="str">
        <f t="shared" si="26"/>
        <v>U20 ns guests</v>
      </c>
    </row>
    <row r="32" spans="1:50" ht="24.95" customHeight="1">
      <c r="A32" s="223"/>
      <c r="B32" s="154">
        <v>16</v>
      </c>
      <c r="C32" s="154"/>
      <c r="D32" s="204"/>
      <c r="E32" s="151"/>
      <c r="F32" s="204"/>
      <c r="G32" s="151"/>
      <c r="H32" s="204"/>
      <c r="I32" s="151"/>
      <c r="J32" s="204"/>
      <c r="K32" s="151"/>
      <c r="L32" s="204"/>
      <c r="M32" s="154"/>
      <c r="N32" s="204"/>
      <c r="O32" s="234"/>
      <c r="P32" s="223"/>
      <c r="Q32" s="154">
        <v>16</v>
      </c>
      <c r="R32" s="204"/>
      <c r="S32" s="151"/>
      <c r="T32" s="204"/>
      <c r="U32" s="151"/>
      <c r="V32" s="204"/>
      <c r="W32" s="151"/>
      <c r="X32" s="204"/>
      <c r="Y32" s="151"/>
      <c r="Z32" s="204"/>
      <c r="AA32" s="151"/>
      <c r="AB32" s="204"/>
      <c r="AC32" s="151"/>
      <c r="AD32" s="234"/>
      <c r="AE32" s="470"/>
      <c r="AF32" s="471"/>
      <c r="AG32" s="204"/>
      <c r="AH32" s="151"/>
      <c r="AI32" s="204"/>
      <c r="AJ32" s="151"/>
      <c r="AK32" s="204"/>
      <c r="AL32" s="151"/>
      <c r="AM32" s="204"/>
      <c r="AN32" s="151"/>
      <c r="AO32" s="204"/>
      <c r="AP32" s="151"/>
      <c r="AQ32" s="235"/>
      <c r="AR32" s="151"/>
      <c r="AS32" s="204"/>
      <c r="AT32" s="234"/>
      <c r="AU32" s="139"/>
      <c r="AV32" s="157">
        <f t="shared" si="24"/>
        <v>0</v>
      </c>
      <c r="AW32" s="157">
        <f t="shared" si="25"/>
        <v>0</v>
      </c>
      <c r="AX32" s="157">
        <f t="shared" si="26"/>
        <v>0</v>
      </c>
    </row>
    <row r="33" spans="1:50" ht="24.95" customHeight="1">
      <c r="A33" s="223"/>
      <c r="B33" s="154">
        <v>17</v>
      </c>
      <c r="C33" s="154"/>
      <c r="D33" s="204"/>
      <c r="E33" s="151"/>
      <c r="F33" s="204"/>
      <c r="G33" s="151"/>
      <c r="H33" s="204"/>
      <c r="I33" s="151"/>
      <c r="J33" s="204"/>
      <c r="K33" s="151"/>
      <c r="L33" s="204"/>
      <c r="M33" s="154"/>
      <c r="N33" s="204"/>
      <c r="O33" s="234"/>
      <c r="P33" s="223"/>
      <c r="Q33" s="154">
        <v>17</v>
      </c>
      <c r="R33" s="204"/>
      <c r="S33" s="151"/>
      <c r="T33" s="204"/>
      <c r="U33" s="151"/>
      <c r="V33" s="204"/>
      <c r="W33" s="151"/>
      <c r="X33" s="204"/>
      <c r="Y33" s="151"/>
      <c r="Z33" s="204"/>
      <c r="AA33" s="151"/>
      <c r="AB33" s="204"/>
      <c r="AC33" s="151"/>
      <c r="AD33" s="234"/>
      <c r="AE33" s="223"/>
      <c r="AF33" s="154">
        <v>1</v>
      </c>
      <c r="AG33" s="204"/>
      <c r="AH33" s="151"/>
      <c r="AI33" s="204"/>
      <c r="AJ33" s="151"/>
      <c r="AK33" s="204"/>
      <c r="AL33" s="151"/>
      <c r="AM33" s="204"/>
      <c r="AN33" s="151"/>
      <c r="AO33" s="204"/>
      <c r="AP33" s="151"/>
      <c r="AQ33" s="235"/>
      <c r="AR33" s="151"/>
      <c r="AS33" s="204"/>
      <c r="AT33" s="234"/>
      <c r="AU33" s="139"/>
      <c r="AV33" s="157">
        <f t="shared" si="24"/>
        <v>0</v>
      </c>
      <c r="AW33" s="157">
        <f t="shared" si="25"/>
        <v>0</v>
      </c>
      <c r="AX33" s="157">
        <f t="shared" si="26"/>
        <v>0</v>
      </c>
    </row>
    <row r="34" spans="1:50" ht="24.95" customHeight="1">
      <c r="A34" s="223"/>
      <c r="B34" s="154">
        <v>18</v>
      </c>
      <c r="C34" s="154"/>
      <c r="D34" s="204"/>
      <c r="E34" s="151"/>
      <c r="F34" s="204"/>
      <c r="G34" s="151"/>
      <c r="H34" s="204"/>
      <c r="I34" s="151"/>
      <c r="J34" s="204"/>
      <c r="K34" s="151"/>
      <c r="L34" s="204"/>
      <c r="M34" s="154"/>
      <c r="N34" s="204"/>
      <c r="O34" s="234"/>
      <c r="P34" s="223"/>
      <c r="Q34" s="154">
        <v>18</v>
      </c>
      <c r="R34" s="204"/>
      <c r="S34" s="151"/>
      <c r="T34" s="204"/>
      <c r="U34" s="151"/>
      <c r="V34" s="204"/>
      <c r="W34" s="151"/>
      <c r="X34" s="204"/>
      <c r="Y34" s="151"/>
      <c r="Z34" s="204"/>
      <c r="AA34" s="151"/>
      <c r="AB34" s="204"/>
      <c r="AC34" s="151"/>
      <c r="AD34" s="234"/>
      <c r="AE34" s="223"/>
      <c r="AF34" s="154">
        <v>1</v>
      </c>
      <c r="AG34" s="204"/>
      <c r="AH34" s="151"/>
      <c r="AI34" s="204"/>
      <c r="AJ34" s="151"/>
      <c r="AK34" s="204"/>
      <c r="AL34" s="151"/>
      <c r="AM34" s="204"/>
      <c r="AN34" s="151"/>
      <c r="AO34" s="204"/>
      <c r="AP34" s="151"/>
      <c r="AQ34" s="235"/>
      <c r="AR34" s="151"/>
      <c r="AS34" s="204"/>
      <c r="AT34" s="234"/>
      <c r="AU34" s="139"/>
      <c r="AV34" s="157">
        <f t="shared" si="24"/>
        <v>0</v>
      </c>
      <c r="AW34" s="157">
        <f t="shared" si="25"/>
        <v>0</v>
      </c>
      <c r="AX34" s="157">
        <f t="shared" si="26"/>
        <v>0</v>
      </c>
    </row>
    <row r="35" spans="1:50" ht="24.95" customHeight="1">
      <c r="A35" s="223"/>
      <c r="B35" s="154">
        <v>19</v>
      </c>
      <c r="C35" s="154"/>
      <c r="D35" s="204"/>
      <c r="E35" s="151"/>
      <c r="F35" s="204"/>
      <c r="G35" s="151"/>
      <c r="H35" s="204"/>
      <c r="I35" s="151"/>
      <c r="J35" s="204"/>
      <c r="K35" s="151"/>
      <c r="L35" s="204"/>
      <c r="M35" s="154"/>
      <c r="N35" s="204"/>
      <c r="O35" s="234"/>
      <c r="P35" s="223"/>
      <c r="Q35" s="154">
        <v>19</v>
      </c>
      <c r="R35" s="204"/>
      <c r="S35" s="151"/>
      <c r="T35" s="204"/>
      <c r="U35" s="151"/>
      <c r="V35" s="204"/>
      <c r="W35" s="151"/>
      <c r="X35" s="204"/>
      <c r="Y35" s="151"/>
      <c r="Z35" s="204"/>
      <c r="AA35" s="151"/>
      <c r="AB35" s="204"/>
      <c r="AC35" s="151"/>
      <c r="AD35" s="234"/>
      <c r="AE35" s="223"/>
      <c r="AF35" s="154">
        <v>2</v>
      </c>
      <c r="AG35" s="204"/>
      <c r="AH35" s="151"/>
      <c r="AI35" s="204"/>
      <c r="AJ35" s="151"/>
      <c r="AK35" s="204"/>
      <c r="AL35" s="151"/>
      <c r="AM35" s="204"/>
      <c r="AN35" s="151"/>
      <c r="AO35" s="204"/>
      <c r="AP35" s="151"/>
      <c r="AQ35" s="235"/>
      <c r="AR35" s="151"/>
      <c r="AS35" s="204"/>
      <c r="AT35" s="234"/>
      <c r="AU35" s="139"/>
      <c r="AV35" s="157">
        <f t="shared" si="24"/>
        <v>0</v>
      </c>
      <c r="AW35" s="157">
        <f t="shared" si="25"/>
        <v>0</v>
      </c>
      <c r="AX35" s="157">
        <f t="shared" si="26"/>
        <v>0</v>
      </c>
    </row>
    <row r="36" spans="1:50" ht="24.95" customHeight="1">
      <c r="A36" s="223"/>
      <c r="B36" s="154">
        <v>20</v>
      </c>
      <c r="C36" s="154"/>
      <c r="D36" s="204"/>
      <c r="E36" s="151"/>
      <c r="F36" s="204"/>
      <c r="G36" s="151"/>
      <c r="H36" s="204"/>
      <c r="I36" s="151"/>
      <c r="J36" s="204"/>
      <c r="K36" s="151"/>
      <c r="L36" s="204"/>
      <c r="M36" s="154"/>
      <c r="N36" s="204"/>
      <c r="O36" s="255"/>
      <c r="P36" s="223"/>
      <c r="Q36" s="154">
        <v>20</v>
      </c>
      <c r="R36" s="204"/>
      <c r="S36" s="151"/>
      <c r="T36" s="204"/>
      <c r="U36" s="151"/>
      <c r="V36" s="204"/>
      <c r="W36" s="151"/>
      <c r="X36" s="204"/>
      <c r="Y36" s="151"/>
      <c r="Z36" s="204"/>
      <c r="AA36" s="151"/>
      <c r="AB36" s="204"/>
      <c r="AC36" s="151"/>
      <c r="AD36" s="255"/>
      <c r="AE36" s="223"/>
      <c r="AF36" s="154">
        <v>3</v>
      </c>
      <c r="AG36" s="204"/>
      <c r="AH36" s="151"/>
      <c r="AI36" s="204"/>
      <c r="AJ36" s="151"/>
      <c r="AK36" s="204"/>
      <c r="AL36" s="151"/>
      <c r="AM36" s="204"/>
      <c r="AN36" s="151"/>
      <c r="AO36" s="204"/>
      <c r="AP36" s="151"/>
      <c r="AQ36" s="235"/>
      <c r="AR36" s="151"/>
      <c r="AS36" s="204"/>
      <c r="AT36" s="255"/>
      <c r="AU36" s="139"/>
      <c r="AV36" s="157">
        <f t="shared" si="24"/>
        <v>0</v>
      </c>
      <c r="AW36" s="157">
        <f t="shared" si="25"/>
        <v>0</v>
      </c>
      <c r="AX36" s="157">
        <f t="shared" si="26"/>
        <v>0</v>
      </c>
    </row>
    <row r="37" spans="1:50" ht="24.95" customHeight="1">
      <c r="A37" s="223"/>
      <c r="B37" s="154">
        <v>21</v>
      </c>
      <c r="C37" s="154"/>
      <c r="D37" s="204"/>
      <c r="E37" s="151"/>
      <c r="F37" s="204"/>
      <c r="G37" s="151"/>
      <c r="H37" s="204"/>
      <c r="I37" s="151"/>
      <c r="J37" s="204"/>
      <c r="K37" s="151"/>
      <c r="L37" s="204"/>
      <c r="M37" s="154"/>
      <c r="N37" s="204"/>
      <c r="O37" s="255"/>
      <c r="P37" s="223"/>
      <c r="Q37" s="154">
        <v>21</v>
      </c>
      <c r="R37" s="204"/>
      <c r="S37" s="151"/>
      <c r="T37" s="204"/>
      <c r="U37" s="151"/>
      <c r="V37" s="204"/>
      <c r="W37" s="151"/>
      <c r="X37" s="204"/>
      <c r="Y37" s="151"/>
      <c r="Z37" s="204"/>
      <c r="AA37" s="151"/>
      <c r="AB37" s="204"/>
      <c r="AC37" s="151"/>
      <c r="AD37" s="255"/>
      <c r="AE37" s="223"/>
      <c r="AF37" s="154">
        <v>4</v>
      </c>
      <c r="AG37" s="204"/>
      <c r="AH37" s="151"/>
      <c r="AI37" s="204"/>
      <c r="AJ37" s="151"/>
      <c r="AK37" s="204"/>
      <c r="AL37" s="151"/>
      <c r="AM37" s="204"/>
      <c r="AN37" s="151"/>
      <c r="AO37" s="204"/>
      <c r="AP37" s="151"/>
      <c r="AQ37" s="235"/>
      <c r="AR37" s="151"/>
      <c r="AS37" s="204"/>
      <c r="AT37" s="255"/>
      <c r="AU37" s="139"/>
      <c r="AV37" s="157">
        <f t="shared" si="24"/>
        <v>0</v>
      </c>
      <c r="AW37" s="157">
        <f t="shared" si="25"/>
        <v>0</v>
      </c>
      <c r="AX37" s="157">
        <f t="shared" si="26"/>
        <v>0</v>
      </c>
    </row>
    <row r="38" spans="1:50" ht="24.95" customHeight="1">
      <c r="A38" s="223"/>
      <c r="B38" s="154">
        <v>22</v>
      </c>
      <c r="C38" s="154"/>
      <c r="D38" s="204"/>
      <c r="E38" s="151"/>
      <c r="F38" s="204"/>
      <c r="G38" s="151"/>
      <c r="H38" s="204"/>
      <c r="I38" s="151"/>
      <c r="J38" s="204"/>
      <c r="K38" s="151"/>
      <c r="L38" s="204"/>
      <c r="M38" s="154"/>
      <c r="N38" s="204"/>
      <c r="O38" s="255"/>
      <c r="P38" s="223"/>
      <c r="Q38" s="154">
        <v>22</v>
      </c>
      <c r="R38" s="204"/>
      <c r="S38" s="151"/>
      <c r="T38" s="204"/>
      <c r="U38" s="151"/>
      <c r="V38" s="204"/>
      <c r="W38" s="151"/>
      <c r="X38" s="204"/>
      <c r="Y38" s="151"/>
      <c r="Z38" s="204"/>
      <c r="AA38" s="151"/>
      <c r="AB38" s="204"/>
      <c r="AC38" s="151"/>
      <c r="AD38" s="255"/>
      <c r="AE38" s="223"/>
      <c r="AF38" s="154">
        <v>5</v>
      </c>
      <c r="AG38" s="204"/>
      <c r="AH38" s="151"/>
      <c r="AI38" s="204"/>
      <c r="AJ38" s="151"/>
      <c r="AK38" s="204"/>
      <c r="AL38" s="151"/>
      <c r="AM38" s="204"/>
      <c r="AN38" s="151"/>
      <c r="AO38" s="204"/>
      <c r="AP38" s="151"/>
      <c r="AQ38" s="235"/>
      <c r="AR38" s="151"/>
      <c r="AS38" s="204"/>
      <c r="AT38" s="255"/>
      <c r="AU38" s="139"/>
      <c r="AV38" s="157">
        <f t="shared" si="24"/>
        <v>0</v>
      </c>
      <c r="AW38" s="157">
        <f t="shared" si="25"/>
        <v>0</v>
      </c>
      <c r="AX38" s="157">
        <f t="shared" si="26"/>
        <v>0</v>
      </c>
    </row>
    <row r="39" spans="1:50" ht="24.95" customHeight="1">
      <c r="A39" s="223"/>
      <c r="B39" s="154">
        <v>23</v>
      </c>
      <c r="C39" s="154"/>
      <c r="D39" s="204"/>
      <c r="E39" s="151"/>
      <c r="F39" s="204"/>
      <c r="G39" s="151"/>
      <c r="H39" s="204"/>
      <c r="I39" s="151"/>
      <c r="J39" s="204"/>
      <c r="K39" s="151"/>
      <c r="L39" s="204"/>
      <c r="M39" s="154"/>
      <c r="N39" s="204"/>
      <c r="O39" s="255"/>
      <c r="P39" s="223"/>
      <c r="Q39" s="154">
        <v>23</v>
      </c>
      <c r="R39" s="204"/>
      <c r="S39" s="151"/>
      <c r="T39" s="204"/>
      <c r="U39" s="151"/>
      <c r="V39" s="204"/>
      <c r="W39" s="151"/>
      <c r="X39" s="204"/>
      <c r="Y39" s="151"/>
      <c r="Z39" s="204"/>
      <c r="AA39" s="151"/>
      <c r="AB39" s="204"/>
      <c r="AC39" s="151"/>
      <c r="AD39" s="255"/>
      <c r="AE39" s="223"/>
      <c r="AF39" s="154">
        <v>6</v>
      </c>
      <c r="AG39" s="204"/>
      <c r="AH39" s="151"/>
      <c r="AI39" s="204"/>
      <c r="AJ39" s="151"/>
      <c r="AK39" s="204"/>
      <c r="AL39" s="151"/>
      <c r="AM39" s="204"/>
      <c r="AN39" s="151"/>
      <c r="AO39" s="204"/>
      <c r="AP39" s="151"/>
      <c r="AQ39" s="235"/>
      <c r="AR39" s="151"/>
      <c r="AS39" s="204"/>
      <c r="AT39" s="255"/>
      <c r="AU39" s="139"/>
      <c r="AV39" s="157">
        <f t="shared" si="24"/>
        <v>0</v>
      </c>
      <c r="AW39" s="157">
        <f t="shared" si="25"/>
        <v>0</v>
      </c>
      <c r="AX39" s="157">
        <f t="shared" si="26"/>
        <v>0</v>
      </c>
    </row>
    <row r="40" spans="1:50" ht="24.95" customHeight="1">
      <c r="A40" s="223"/>
      <c r="B40" s="154">
        <v>24</v>
      </c>
      <c r="C40" s="154"/>
      <c r="D40" s="204"/>
      <c r="E40" s="151"/>
      <c r="F40" s="204"/>
      <c r="G40" s="151"/>
      <c r="H40" s="204"/>
      <c r="I40" s="151"/>
      <c r="J40" s="204"/>
      <c r="K40" s="151"/>
      <c r="L40" s="204"/>
      <c r="M40" s="154"/>
      <c r="N40" s="204"/>
      <c r="O40" s="255"/>
      <c r="P40" s="223"/>
      <c r="Q40" s="154">
        <v>24</v>
      </c>
      <c r="R40" s="204"/>
      <c r="S40" s="151"/>
      <c r="T40" s="204"/>
      <c r="U40" s="151"/>
      <c r="V40" s="204"/>
      <c r="W40" s="151"/>
      <c r="X40" s="204"/>
      <c r="Y40" s="151"/>
      <c r="Z40" s="204"/>
      <c r="AA40" s="151"/>
      <c r="AB40" s="204"/>
      <c r="AC40" s="151"/>
      <c r="AD40" s="255"/>
      <c r="AE40" s="223"/>
      <c r="AF40" s="154">
        <v>7</v>
      </c>
      <c r="AG40" s="204"/>
      <c r="AH40" s="151"/>
      <c r="AI40" s="204"/>
      <c r="AJ40" s="151"/>
      <c r="AK40" s="204"/>
      <c r="AL40" s="151"/>
      <c r="AM40" s="204"/>
      <c r="AN40" s="151"/>
      <c r="AO40" s="204"/>
      <c r="AP40" s="151"/>
      <c r="AQ40" s="235"/>
      <c r="AR40" s="151"/>
      <c r="AS40" s="204"/>
      <c r="AT40" s="255"/>
      <c r="AU40" s="139"/>
      <c r="AV40" s="157">
        <f t="shared" si="24"/>
        <v>0</v>
      </c>
      <c r="AW40" s="157">
        <f t="shared" si="25"/>
        <v>0</v>
      </c>
      <c r="AX40" s="157">
        <f t="shared" si="26"/>
        <v>0</v>
      </c>
    </row>
    <row r="41" spans="1:50" ht="24.95" customHeight="1">
      <c r="A41" s="223"/>
      <c r="B41" s="154">
        <v>25</v>
      </c>
      <c r="C41" s="154"/>
      <c r="D41" s="204"/>
      <c r="E41" s="151"/>
      <c r="F41" s="204"/>
      <c r="G41" s="151"/>
      <c r="H41" s="204"/>
      <c r="I41" s="151"/>
      <c r="J41" s="204"/>
      <c r="K41" s="151"/>
      <c r="L41" s="204"/>
      <c r="M41" s="154"/>
      <c r="N41" s="204"/>
      <c r="O41" s="255"/>
      <c r="P41" s="223"/>
      <c r="Q41" s="154">
        <v>25</v>
      </c>
      <c r="R41" s="204"/>
      <c r="S41" s="151"/>
      <c r="T41" s="204"/>
      <c r="U41" s="151"/>
      <c r="V41" s="204"/>
      <c r="W41" s="151"/>
      <c r="X41" s="204"/>
      <c r="Y41" s="151"/>
      <c r="Z41" s="204"/>
      <c r="AA41" s="151"/>
      <c r="AB41" s="204"/>
      <c r="AC41" s="151"/>
      <c r="AD41" s="255"/>
      <c r="AE41" s="223"/>
      <c r="AF41" s="154">
        <v>8</v>
      </c>
      <c r="AG41" s="204"/>
      <c r="AH41" s="151"/>
      <c r="AI41" s="204"/>
      <c r="AJ41" s="151"/>
      <c r="AK41" s="204"/>
      <c r="AL41" s="151"/>
      <c r="AM41" s="204"/>
      <c r="AN41" s="151"/>
      <c r="AO41" s="204"/>
      <c r="AP41" s="151"/>
      <c r="AQ41" s="235"/>
      <c r="AR41" s="151"/>
      <c r="AS41" s="204"/>
      <c r="AT41" s="255"/>
      <c r="AU41" s="139"/>
      <c r="AV41" s="157">
        <f t="shared" si="24"/>
        <v>0</v>
      </c>
      <c r="AW41" s="157">
        <f t="shared" si="25"/>
        <v>0</v>
      </c>
      <c r="AX41" s="157">
        <f t="shared" si="26"/>
        <v>0</v>
      </c>
    </row>
    <row r="42" spans="1:50" ht="24.95" customHeight="1">
      <c r="A42" s="479" t="s">
        <v>254</v>
      </c>
      <c r="B42" s="480"/>
      <c r="C42" s="480"/>
      <c r="D42" s="480"/>
      <c r="E42" s="480"/>
      <c r="F42" s="480"/>
      <c r="G42" s="480"/>
      <c r="H42" s="480"/>
      <c r="I42" s="480"/>
      <c r="J42" s="480"/>
      <c r="K42" s="480"/>
      <c r="L42" s="480"/>
      <c r="M42" s="480"/>
      <c r="N42" s="480"/>
      <c r="O42" s="256"/>
      <c r="P42" s="479" t="s">
        <v>255</v>
      </c>
      <c r="Q42" s="480"/>
      <c r="R42" s="480"/>
      <c r="S42" s="480"/>
      <c r="T42" s="480"/>
      <c r="U42" s="480"/>
      <c r="V42" s="480"/>
      <c r="W42" s="480"/>
      <c r="X42" s="480"/>
      <c r="Y42" s="480"/>
      <c r="Z42" s="480"/>
      <c r="AA42" s="480"/>
      <c r="AB42" s="480"/>
      <c r="AC42" s="481"/>
      <c r="AD42" s="256"/>
      <c r="AE42" s="223"/>
      <c r="AF42" s="154">
        <v>9</v>
      </c>
      <c r="AG42" s="204"/>
      <c r="AH42" s="151"/>
      <c r="AI42" s="204"/>
      <c r="AJ42" s="151"/>
      <c r="AK42" s="204"/>
      <c r="AL42" s="151"/>
      <c r="AM42" s="204"/>
      <c r="AN42" s="151"/>
      <c r="AO42" s="204"/>
      <c r="AP42" s="151"/>
      <c r="AQ42" s="235"/>
      <c r="AR42" s="151"/>
      <c r="AS42" s="204"/>
      <c r="AT42" s="256"/>
      <c r="AU42" s="139"/>
      <c r="AV42" s="157" t="str">
        <f t="shared" si="24"/>
        <v>U13 CAN ONLY COMPETE IN EITHER THE 800m OR 1500m</v>
      </c>
      <c r="AW42" s="157" t="str">
        <f t="shared" si="25"/>
        <v>U15 CAN ONLY COMPETE IN EITHER THE 800m OR 1500m</v>
      </c>
      <c r="AX42" s="157">
        <f t="shared" si="26"/>
        <v>0</v>
      </c>
    </row>
    <row r="43" spans="1:50" ht="10.5" customHeight="1">
      <c r="A43" s="466" t="s">
        <v>439</v>
      </c>
      <c r="B43" s="466"/>
      <c r="C43" s="466"/>
      <c r="D43" s="466"/>
      <c r="E43" s="466"/>
      <c r="F43" s="466"/>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c r="AD43" s="466"/>
      <c r="AE43" s="466"/>
      <c r="AF43" s="466"/>
      <c r="AG43" s="466"/>
      <c r="AH43" s="466"/>
      <c r="AI43" s="466"/>
      <c r="AJ43" s="466"/>
      <c r="AK43" s="466"/>
      <c r="AL43" s="466"/>
      <c r="AM43" s="466"/>
      <c r="AN43" s="466"/>
      <c r="AO43" s="466"/>
      <c r="AP43" s="466"/>
      <c r="AQ43" s="466"/>
      <c r="AR43" s="466"/>
      <c r="AS43" s="466"/>
      <c r="AT43" s="466"/>
      <c r="AU43" s="139"/>
    </row>
    <row r="44" spans="1:50" ht="24" customHeight="1">
      <c r="A44" s="467"/>
      <c r="B44" s="467"/>
      <c r="C44" s="467"/>
      <c r="D44" s="467"/>
      <c r="E44" s="467"/>
      <c r="F44" s="467"/>
      <c r="G44" s="467"/>
      <c r="H44" s="467"/>
      <c r="I44" s="467"/>
      <c r="J44" s="467"/>
      <c r="K44" s="467"/>
      <c r="L44" s="467"/>
      <c r="M44" s="467"/>
      <c r="N44" s="467"/>
      <c r="O44" s="467"/>
      <c r="P44" s="467"/>
      <c r="Q44" s="467"/>
      <c r="R44" s="467"/>
      <c r="S44" s="467"/>
      <c r="T44" s="467"/>
      <c r="U44" s="467"/>
      <c r="V44" s="467"/>
      <c r="W44" s="467"/>
      <c r="X44" s="467"/>
      <c r="Y44" s="467"/>
      <c r="Z44" s="467"/>
      <c r="AA44" s="467"/>
      <c r="AB44" s="467"/>
      <c r="AC44" s="467"/>
      <c r="AD44" s="467"/>
      <c r="AE44" s="467"/>
      <c r="AF44" s="467"/>
      <c r="AG44" s="467"/>
      <c r="AH44" s="467"/>
      <c r="AI44" s="467"/>
      <c r="AJ44" s="467"/>
      <c r="AK44" s="467"/>
      <c r="AL44" s="467"/>
      <c r="AM44" s="467"/>
      <c r="AN44" s="467"/>
      <c r="AO44" s="467"/>
      <c r="AP44" s="467"/>
      <c r="AQ44" s="467"/>
      <c r="AR44" s="467"/>
      <c r="AS44" s="467"/>
      <c r="AT44" s="467"/>
      <c r="AU44" s="139"/>
    </row>
    <row r="45" spans="1:50" ht="24" customHeight="1">
      <c r="A45" s="467"/>
      <c r="B45" s="467"/>
      <c r="C45" s="467"/>
      <c r="D45" s="467"/>
      <c r="E45" s="467"/>
      <c r="F45" s="467"/>
      <c r="G45" s="467"/>
      <c r="H45" s="467"/>
      <c r="I45" s="467"/>
      <c r="J45" s="467"/>
      <c r="K45" s="467"/>
      <c r="L45" s="467"/>
      <c r="M45" s="467"/>
      <c r="N45" s="467"/>
      <c r="O45" s="467"/>
      <c r="P45" s="467"/>
      <c r="Q45" s="467"/>
      <c r="R45" s="467"/>
      <c r="S45" s="467"/>
      <c r="T45" s="467"/>
      <c r="U45" s="467"/>
      <c r="V45" s="467"/>
      <c r="W45" s="467"/>
      <c r="X45" s="467"/>
      <c r="Y45" s="467"/>
      <c r="Z45" s="467"/>
      <c r="AA45" s="467"/>
      <c r="AB45" s="467"/>
      <c r="AC45" s="467"/>
      <c r="AD45" s="467"/>
      <c r="AE45" s="467"/>
      <c r="AF45" s="467"/>
      <c r="AG45" s="467"/>
      <c r="AH45" s="467"/>
      <c r="AI45" s="467"/>
      <c r="AJ45" s="467"/>
      <c r="AK45" s="467"/>
      <c r="AL45" s="467"/>
      <c r="AM45" s="467"/>
      <c r="AN45" s="467"/>
      <c r="AO45" s="467"/>
      <c r="AP45" s="467"/>
      <c r="AQ45" s="467"/>
      <c r="AR45" s="467"/>
      <c r="AS45" s="467"/>
      <c r="AT45" s="467"/>
    </row>
    <row r="46" spans="1:50" ht="24" customHeight="1">
      <c r="A46" s="467"/>
      <c r="B46" s="467"/>
      <c r="C46" s="467"/>
      <c r="D46" s="467"/>
      <c r="E46" s="467"/>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AG46" s="467"/>
      <c r="AH46" s="467"/>
      <c r="AI46" s="467"/>
      <c r="AJ46" s="467"/>
      <c r="AK46" s="467"/>
      <c r="AL46" s="467"/>
      <c r="AM46" s="467"/>
      <c r="AN46" s="467"/>
      <c r="AO46" s="467"/>
      <c r="AP46" s="467"/>
      <c r="AQ46" s="467"/>
      <c r="AR46" s="467"/>
      <c r="AS46" s="467"/>
      <c r="AT46" s="467"/>
    </row>
    <row r="47" spans="1:50" s="4" customFormat="1" ht="30" customHeight="1">
      <c r="A47" s="50" t="s">
        <v>21</v>
      </c>
      <c r="B47" s="472" t="str">
        <f>B13</f>
        <v>HORSPATH ROAD, OXFORD</v>
      </c>
      <c r="C47" s="472"/>
      <c r="D47" s="472"/>
      <c r="E47" s="472"/>
      <c r="F47" s="472"/>
      <c r="G47" s="472"/>
      <c r="H47" s="472"/>
      <c r="I47" s="472"/>
      <c r="J47" s="472"/>
      <c r="K47" s="472"/>
      <c r="L47" s="472"/>
      <c r="M47" s="472"/>
      <c r="N47" s="472"/>
      <c r="O47" s="472"/>
      <c r="P47" s="465" t="s">
        <v>232</v>
      </c>
      <c r="Q47" s="465"/>
      <c r="R47" s="465"/>
      <c r="S47" s="465"/>
      <c r="T47" s="465"/>
      <c r="U47" s="465"/>
      <c r="V47" s="465"/>
      <c r="W47" s="465"/>
      <c r="X47" s="465"/>
      <c r="Y47" s="465"/>
      <c r="Z47" s="465"/>
      <c r="AA47" s="465"/>
      <c r="AB47" s="465"/>
      <c r="AC47" s="465"/>
      <c r="AD47" s="465"/>
      <c r="AE47" s="473" t="s">
        <v>202</v>
      </c>
      <c r="AF47" s="473"/>
      <c r="AG47" s="473"/>
      <c r="AH47" s="473"/>
      <c r="AI47" s="473"/>
      <c r="AJ47" s="473"/>
      <c r="AK47" s="473"/>
      <c r="AL47" s="473"/>
      <c r="AM47" s="473"/>
      <c r="AN47" s="473"/>
      <c r="AO47" s="473"/>
      <c r="AP47" s="473"/>
      <c r="AQ47" s="218"/>
      <c r="AR47" s="474" t="str">
        <f>AR13</f>
        <v>B</v>
      </c>
      <c r="AS47" s="474"/>
      <c r="AT47" s="474"/>
      <c r="AU47" s="142"/>
    </row>
    <row r="48" spans="1:50" s="22" customFormat="1" ht="30" customHeight="1">
      <c r="A48" s="27" t="s">
        <v>22</v>
      </c>
      <c r="B48" s="475">
        <f>B14</f>
        <v>41525</v>
      </c>
      <c r="C48" s="475"/>
      <c r="D48" s="475"/>
      <c r="E48" s="475"/>
      <c r="F48" s="475"/>
      <c r="G48" s="475"/>
      <c r="H48" s="475"/>
      <c r="I48" s="475"/>
      <c r="J48" s="475"/>
      <c r="K48" s="475"/>
      <c r="L48" s="475"/>
      <c r="M48" s="475"/>
      <c r="N48" s="475"/>
      <c r="O48" s="475"/>
      <c r="P48" s="476" t="s">
        <v>193</v>
      </c>
      <c r="Q48" s="476"/>
      <c r="R48" s="476"/>
      <c r="S48" s="476"/>
      <c r="T48" s="476"/>
      <c r="U48" s="476"/>
      <c r="V48" s="476"/>
      <c r="W48" s="476"/>
      <c r="X48" s="476"/>
      <c r="Y48" s="476"/>
      <c r="Z48" s="476"/>
      <c r="AA48" s="476"/>
      <c r="AB48" s="476"/>
      <c r="AC48" s="476"/>
      <c r="AD48" s="476"/>
      <c r="AE48" s="477" t="str">
        <f>AE14</f>
        <v>BICESTER</v>
      </c>
      <c r="AF48" s="477"/>
      <c r="AG48" s="477"/>
      <c r="AH48" s="477"/>
      <c r="AI48" s="477"/>
      <c r="AJ48" s="477"/>
      <c r="AK48" s="477"/>
      <c r="AL48" s="477"/>
      <c r="AM48" s="477"/>
      <c r="AN48" s="477"/>
      <c r="AO48" s="477"/>
      <c r="AP48" s="477"/>
      <c r="AQ48" s="217"/>
      <c r="AR48" s="478" t="str">
        <f>AR14</f>
        <v>BB</v>
      </c>
      <c r="AS48" s="478"/>
      <c r="AT48" s="478"/>
      <c r="AU48" s="8"/>
    </row>
    <row r="49" spans="1:50" s="146" customFormat="1" ht="91.5" customHeight="1">
      <c r="A49" s="195" t="s">
        <v>203</v>
      </c>
      <c r="B49" s="196"/>
      <c r="C49" s="144" t="s">
        <v>440</v>
      </c>
      <c r="D49" s="143" t="s">
        <v>6</v>
      </c>
      <c r="E49" s="198" t="s">
        <v>9</v>
      </c>
      <c r="F49" s="143" t="s">
        <v>196</v>
      </c>
      <c r="G49" s="198" t="s">
        <v>197</v>
      </c>
      <c r="H49" s="143" t="s">
        <v>195</v>
      </c>
      <c r="I49" s="198" t="s">
        <v>2</v>
      </c>
      <c r="J49" s="143" t="s">
        <v>198</v>
      </c>
      <c r="K49" s="198" t="s">
        <v>199</v>
      </c>
      <c r="L49" s="143" t="s">
        <v>4</v>
      </c>
      <c r="M49" s="198" t="s">
        <v>3</v>
      </c>
      <c r="N49" s="143" t="s">
        <v>8</v>
      </c>
      <c r="O49" s="252"/>
      <c r="P49" s="195" t="s">
        <v>204</v>
      </c>
      <c r="Q49" s="196"/>
      <c r="R49" s="143" t="s">
        <v>197</v>
      </c>
      <c r="S49" s="198" t="s">
        <v>15</v>
      </c>
      <c r="T49" s="143" t="s">
        <v>198</v>
      </c>
      <c r="U49" s="198" t="s">
        <v>6</v>
      </c>
      <c r="V49" s="143" t="s">
        <v>199</v>
      </c>
      <c r="W49" s="198" t="s">
        <v>2</v>
      </c>
      <c r="X49" s="143" t="s">
        <v>195</v>
      </c>
      <c r="Y49" s="198" t="s">
        <v>5</v>
      </c>
      <c r="Z49" s="143" t="s">
        <v>196</v>
      </c>
      <c r="AA49" s="198" t="s">
        <v>4</v>
      </c>
      <c r="AB49" s="143" t="s">
        <v>3</v>
      </c>
      <c r="AC49" s="198" t="s">
        <v>8</v>
      </c>
      <c r="AD49" s="252"/>
      <c r="AE49" s="195" t="s">
        <v>205</v>
      </c>
      <c r="AF49" s="196"/>
      <c r="AG49" s="143" t="s">
        <v>197</v>
      </c>
      <c r="AH49" s="198" t="s">
        <v>198</v>
      </c>
      <c r="AI49" s="143" t="s">
        <v>54</v>
      </c>
      <c r="AJ49" s="198" t="s">
        <v>6</v>
      </c>
      <c r="AK49" s="143" t="s">
        <v>199</v>
      </c>
      <c r="AL49" s="198" t="s">
        <v>2</v>
      </c>
      <c r="AM49" s="143" t="s">
        <v>195</v>
      </c>
      <c r="AN49" s="198" t="s">
        <v>5</v>
      </c>
      <c r="AO49" s="143" t="s">
        <v>196</v>
      </c>
      <c r="AP49" s="198" t="s">
        <v>4</v>
      </c>
      <c r="AQ49" s="257"/>
      <c r="AR49" s="198" t="s">
        <v>3</v>
      </c>
      <c r="AS49" s="143" t="s">
        <v>8</v>
      </c>
      <c r="AT49" s="252"/>
      <c r="AU49" s="145"/>
    </row>
    <row r="50" spans="1:50" s="149" customFormat="1" ht="39.950000000000003" customHeight="1">
      <c r="A50" s="200"/>
      <c r="B50" s="147"/>
      <c r="C50" s="202">
        <v>0.40625</v>
      </c>
      <c r="D50" s="205">
        <v>0.44444444444444442</v>
      </c>
      <c r="E50" s="202">
        <v>0.4513888888888889</v>
      </c>
      <c r="F50" s="205">
        <v>0.45833333333333331</v>
      </c>
      <c r="G50" s="202">
        <v>0.5</v>
      </c>
      <c r="H50" s="205">
        <v>0.54166666666666663</v>
      </c>
      <c r="I50" s="202">
        <v>0.55902777777777779</v>
      </c>
      <c r="J50" s="205">
        <v>0.60416666666666663</v>
      </c>
      <c r="K50" s="202">
        <v>0.625</v>
      </c>
      <c r="L50" s="205">
        <v>0.64236111111111105</v>
      </c>
      <c r="M50" s="202">
        <v>0.67013888888888884</v>
      </c>
      <c r="N50" s="205">
        <v>0.70138888888888884</v>
      </c>
      <c r="O50" s="234"/>
      <c r="P50" s="200"/>
      <c r="Q50" s="147"/>
      <c r="R50" s="205">
        <v>0.41666666666666669</v>
      </c>
      <c r="S50" s="202">
        <v>0.46527777777777773</v>
      </c>
      <c r="T50" s="205">
        <v>0.47916666666666669</v>
      </c>
      <c r="U50" s="202">
        <v>0.4861111111111111</v>
      </c>
      <c r="V50" s="205">
        <v>0.54166666666666663</v>
      </c>
      <c r="W50" s="202">
        <v>0.54166666666666663</v>
      </c>
      <c r="X50" s="205">
        <v>0.58333333333333337</v>
      </c>
      <c r="Y50" s="202">
        <v>0.58333333333333337</v>
      </c>
      <c r="Z50" s="205">
        <v>0.625</v>
      </c>
      <c r="AA50" s="202">
        <v>0.64930555555555558</v>
      </c>
      <c r="AB50" s="205">
        <v>0.68402777777777779</v>
      </c>
      <c r="AC50" s="202">
        <v>0.70833333333333337</v>
      </c>
      <c r="AD50" s="234"/>
      <c r="AE50" s="200"/>
      <c r="AF50" s="147"/>
      <c r="AG50" s="205">
        <v>0.41666666666666669</v>
      </c>
      <c r="AH50" s="202">
        <v>0.47916666666666669</v>
      </c>
      <c r="AI50" s="205">
        <v>0.4826388888888889</v>
      </c>
      <c r="AJ50" s="202">
        <v>0.4861111111111111</v>
      </c>
      <c r="AK50" s="205">
        <v>0.54166666666666663</v>
      </c>
      <c r="AL50" s="202">
        <v>0.54513888888888895</v>
      </c>
      <c r="AM50" s="205">
        <v>0.58333333333333337</v>
      </c>
      <c r="AN50" s="202">
        <v>0.58680555555555558</v>
      </c>
      <c r="AO50" s="205">
        <v>0.625</v>
      </c>
      <c r="AP50" s="202">
        <v>0.65625</v>
      </c>
      <c r="AQ50" s="258"/>
      <c r="AR50" s="202">
        <v>0.68402777777777779</v>
      </c>
      <c r="AS50" s="205">
        <v>0.71527777777777779</v>
      </c>
      <c r="AT50" s="234"/>
      <c r="AU50" s="148"/>
    </row>
    <row r="51" spans="1:50" s="153" customFormat="1" ht="24.95" customHeight="1">
      <c r="A51" s="224" t="s">
        <v>712</v>
      </c>
      <c r="B51" s="154">
        <v>4</v>
      </c>
      <c r="C51" s="154" t="s">
        <v>233</v>
      </c>
      <c r="D51" s="150"/>
      <c r="E51" s="151"/>
      <c r="F51" s="150" t="s">
        <v>233</v>
      </c>
      <c r="G51" s="151"/>
      <c r="H51" s="150" t="s">
        <v>233</v>
      </c>
      <c r="I51" s="151" t="s">
        <v>0</v>
      </c>
      <c r="J51" s="150" t="s">
        <v>0</v>
      </c>
      <c r="K51" s="151"/>
      <c r="L51" s="150" t="s">
        <v>1</v>
      </c>
      <c r="M51" s="154"/>
      <c r="N51" s="150">
        <v>2</v>
      </c>
      <c r="O51" s="234"/>
      <c r="P51" s="223" t="s">
        <v>298</v>
      </c>
      <c r="Q51" s="154">
        <v>1</v>
      </c>
      <c r="R51" s="150"/>
      <c r="S51" s="151"/>
      <c r="T51" s="150"/>
      <c r="U51" s="151"/>
      <c r="V51" s="150"/>
      <c r="W51" s="151" t="s">
        <v>0</v>
      </c>
      <c r="X51" s="150" t="s">
        <v>0</v>
      </c>
      <c r="Y51" s="151" t="s">
        <v>0</v>
      </c>
      <c r="Z51" s="150"/>
      <c r="AA51" s="151" t="s">
        <v>233</v>
      </c>
      <c r="AB51" s="150"/>
      <c r="AC51" s="151">
        <v>1</v>
      </c>
      <c r="AD51" s="234"/>
      <c r="AE51" s="225" t="s">
        <v>710</v>
      </c>
      <c r="AF51" s="154">
        <v>1</v>
      </c>
      <c r="AG51" s="150" t="s">
        <v>0</v>
      </c>
      <c r="AH51" s="151"/>
      <c r="AI51" s="150"/>
      <c r="AJ51" s="151"/>
      <c r="AK51" s="150" t="s">
        <v>0</v>
      </c>
      <c r="AL51" s="151" t="s">
        <v>711</v>
      </c>
      <c r="AM51" s="150" t="s">
        <v>233</v>
      </c>
      <c r="AN51" s="151"/>
      <c r="AO51" s="150" t="s">
        <v>0</v>
      </c>
      <c r="AP51" s="151" t="s">
        <v>233</v>
      </c>
      <c r="AQ51" s="236"/>
      <c r="AR51" s="151"/>
      <c r="AS51" s="150"/>
      <c r="AT51" s="234"/>
      <c r="AU51" s="152"/>
      <c r="AV51" s="156" t="str">
        <f t="shared" ref="AV51:AV76" si="27">A51</f>
        <v>Caelan Coney</v>
      </c>
      <c r="AW51" s="156" t="str">
        <f t="shared" ref="AW51:AW76" si="28">P51</f>
        <v>Zak Wilce</v>
      </c>
      <c r="AX51" s="156" t="str">
        <f t="shared" ref="AX51:AX76" si="29">AE51</f>
        <v>Jack Clements</v>
      </c>
    </row>
    <row r="52" spans="1:50" s="153" customFormat="1" ht="24.95" customHeight="1">
      <c r="A52" s="224" t="s">
        <v>716</v>
      </c>
      <c r="B52" s="154">
        <v>6</v>
      </c>
      <c r="C52" s="154"/>
      <c r="D52" s="150" t="s">
        <v>0</v>
      </c>
      <c r="E52" s="151"/>
      <c r="F52" s="150"/>
      <c r="G52" s="151" t="s">
        <v>1</v>
      </c>
      <c r="H52" s="150" t="s">
        <v>0</v>
      </c>
      <c r="I52" s="151"/>
      <c r="J52" s="150"/>
      <c r="K52" s="151"/>
      <c r="L52" s="150"/>
      <c r="M52" s="154"/>
      <c r="N52" s="150" t="s">
        <v>233</v>
      </c>
      <c r="O52" s="234"/>
      <c r="P52" s="223" t="s">
        <v>300</v>
      </c>
      <c r="Q52" s="154">
        <v>2</v>
      </c>
      <c r="R52" s="150" t="s">
        <v>233</v>
      </c>
      <c r="S52" s="151"/>
      <c r="T52" s="150"/>
      <c r="U52" s="151"/>
      <c r="V52" s="150"/>
      <c r="W52" s="151"/>
      <c r="X52" s="150"/>
      <c r="Y52" s="151"/>
      <c r="Z52" s="150" t="s">
        <v>0</v>
      </c>
      <c r="AA52" s="151"/>
      <c r="AB52" s="150"/>
      <c r="AC52" s="151">
        <v>2</v>
      </c>
      <c r="AD52" s="234"/>
      <c r="AE52" s="223" t="s">
        <v>233</v>
      </c>
      <c r="AF52" s="154">
        <v>2</v>
      </c>
      <c r="AG52" s="150"/>
      <c r="AH52" s="151"/>
      <c r="AI52" s="150"/>
      <c r="AJ52" s="151" t="s">
        <v>233</v>
      </c>
      <c r="AK52" s="150" t="s">
        <v>233</v>
      </c>
      <c r="AL52" s="151"/>
      <c r="AM52" s="150"/>
      <c r="AN52" s="151"/>
      <c r="AO52" s="150"/>
      <c r="AP52" s="151"/>
      <c r="AQ52" s="236"/>
      <c r="AR52" s="151"/>
      <c r="AS52" s="150"/>
      <c r="AT52" s="234"/>
      <c r="AU52" s="152"/>
      <c r="AV52" s="156" t="str">
        <f t="shared" si="27"/>
        <v>Tom Cousins</v>
      </c>
      <c r="AW52" s="156" t="str">
        <f t="shared" si="28"/>
        <v>Connor Wilce</v>
      </c>
      <c r="AX52" s="156" t="str">
        <f t="shared" si="29"/>
        <v xml:space="preserve"> </v>
      </c>
    </row>
    <row r="53" spans="1:50" s="153" customFormat="1" ht="24.95" customHeight="1">
      <c r="A53" s="224" t="s">
        <v>717</v>
      </c>
      <c r="B53" s="154">
        <v>7</v>
      </c>
      <c r="C53" s="154"/>
      <c r="D53" s="150"/>
      <c r="E53" s="151"/>
      <c r="F53" s="150"/>
      <c r="G53" s="151"/>
      <c r="H53" s="150"/>
      <c r="I53" s="151" t="s">
        <v>1</v>
      </c>
      <c r="J53" s="150"/>
      <c r="K53" s="151"/>
      <c r="L53" s="150" t="s">
        <v>0</v>
      </c>
      <c r="M53" s="154" t="s">
        <v>1</v>
      </c>
      <c r="N53" s="150">
        <v>4</v>
      </c>
      <c r="O53" s="234"/>
      <c r="P53" s="223" t="s">
        <v>301</v>
      </c>
      <c r="Q53" s="154">
        <v>3</v>
      </c>
      <c r="R53" s="150"/>
      <c r="S53" s="151"/>
      <c r="T53" s="150"/>
      <c r="U53" s="151" t="s">
        <v>1</v>
      </c>
      <c r="V53" s="150" t="s">
        <v>1</v>
      </c>
      <c r="W53" s="151"/>
      <c r="X53" s="150"/>
      <c r="Y53" s="151"/>
      <c r="Z53" s="150" t="s">
        <v>1</v>
      </c>
      <c r="AA53" s="151" t="s">
        <v>0</v>
      </c>
      <c r="AB53" s="150"/>
      <c r="AC53" s="151">
        <v>3</v>
      </c>
      <c r="AD53" s="234"/>
      <c r="AE53" s="223" t="s">
        <v>233</v>
      </c>
      <c r="AF53" s="154">
        <v>3</v>
      </c>
      <c r="AG53" s="150"/>
      <c r="AH53" s="151"/>
      <c r="AI53" s="150"/>
      <c r="AJ53" s="151"/>
      <c r="AK53" s="150"/>
      <c r="AL53" s="151"/>
      <c r="AM53" s="150"/>
      <c r="AN53" s="151" t="s">
        <v>233</v>
      </c>
      <c r="AO53" s="150" t="s">
        <v>233</v>
      </c>
      <c r="AP53" s="151"/>
      <c r="AQ53" s="236"/>
      <c r="AR53" s="151"/>
      <c r="AS53" s="150"/>
      <c r="AT53" s="234"/>
      <c r="AU53" s="152"/>
      <c r="AV53" s="156" t="str">
        <f t="shared" si="27"/>
        <v>Daniel Evans</v>
      </c>
      <c r="AW53" s="156" t="str">
        <f t="shared" si="28"/>
        <v>Alex Jack</v>
      </c>
      <c r="AX53" s="156" t="str">
        <f t="shared" si="29"/>
        <v xml:space="preserve"> </v>
      </c>
    </row>
    <row r="54" spans="1:50" s="153" customFormat="1" ht="24.95" customHeight="1">
      <c r="A54" s="224" t="s">
        <v>709</v>
      </c>
      <c r="B54" s="154" t="s">
        <v>437</v>
      </c>
      <c r="C54" s="154"/>
      <c r="D54" s="150" t="s">
        <v>1</v>
      </c>
      <c r="E54" s="151"/>
      <c r="F54" s="150"/>
      <c r="G54" s="151"/>
      <c r="H54" s="150" t="s">
        <v>233</v>
      </c>
      <c r="I54" s="151" t="s">
        <v>416</v>
      </c>
      <c r="J54" s="150"/>
      <c r="K54" s="151" t="s">
        <v>1</v>
      </c>
      <c r="L54" s="150" t="s">
        <v>233</v>
      </c>
      <c r="M54" s="154" t="s">
        <v>233</v>
      </c>
      <c r="N54" s="150" t="s">
        <v>233</v>
      </c>
      <c r="O54" s="234"/>
      <c r="P54" s="225" t="s">
        <v>713</v>
      </c>
      <c r="Q54" s="154">
        <v>4</v>
      </c>
      <c r="R54" s="150"/>
      <c r="S54" s="151"/>
      <c r="T54" s="150"/>
      <c r="U54" s="151" t="s">
        <v>0</v>
      </c>
      <c r="V54" s="150" t="s">
        <v>0</v>
      </c>
      <c r="W54" s="151"/>
      <c r="X54" s="150"/>
      <c r="Y54" s="151" t="s">
        <v>1</v>
      </c>
      <c r="Z54" s="150"/>
      <c r="AA54" s="151" t="s">
        <v>233</v>
      </c>
      <c r="AB54" s="150"/>
      <c r="AC54" s="151">
        <v>4</v>
      </c>
      <c r="AD54" s="234"/>
      <c r="AE54" s="155"/>
      <c r="AF54" s="154">
        <v>4</v>
      </c>
      <c r="AG54" s="150" t="s">
        <v>233</v>
      </c>
      <c r="AH54" s="151"/>
      <c r="AI54" s="150"/>
      <c r="AJ54" s="151"/>
      <c r="AK54" s="150" t="s">
        <v>233</v>
      </c>
      <c r="AL54" s="151" t="s">
        <v>233</v>
      </c>
      <c r="AM54" s="150"/>
      <c r="AN54" s="151"/>
      <c r="AO54" s="150" t="s">
        <v>233</v>
      </c>
      <c r="AP54" s="151"/>
      <c r="AQ54" s="236"/>
      <c r="AR54" s="151"/>
      <c r="AS54" s="150"/>
      <c r="AT54" s="234"/>
      <c r="AU54" s="152"/>
      <c r="AV54" s="156" t="str">
        <f t="shared" si="27"/>
        <v>William Sims</v>
      </c>
      <c r="AW54" s="156" t="str">
        <f t="shared" si="28"/>
        <v>Tom Gould</v>
      </c>
      <c r="AX54" s="156">
        <f t="shared" si="29"/>
        <v>0</v>
      </c>
    </row>
    <row r="55" spans="1:50" s="153" customFormat="1" ht="24.95" customHeight="1">
      <c r="A55" s="224" t="s">
        <v>299</v>
      </c>
      <c r="B55" s="154" t="s">
        <v>437</v>
      </c>
      <c r="C55" s="154"/>
      <c r="D55" s="150" t="s">
        <v>233</v>
      </c>
      <c r="E55" s="151"/>
      <c r="F55" s="150" t="s">
        <v>1</v>
      </c>
      <c r="G55" s="151" t="s">
        <v>0</v>
      </c>
      <c r="H55" s="150"/>
      <c r="I55" s="151" t="s">
        <v>416</v>
      </c>
      <c r="J55" s="150"/>
      <c r="K55" s="151" t="s">
        <v>0</v>
      </c>
      <c r="L55" s="150"/>
      <c r="M55" s="154"/>
      <c r="N55" s="150"/>
      <c r="O55" s="234"/>
      <c r="P55" s="225" t="s">
        <v>715</v>
      </c>
      <c r="Q55" s="154">
        <v>5</v>
      </c>
      <c r="R55" s="150"/>
      <c r="S55" s="151"/>
      <c r="T55" s="150"/>
      <c r="U55" s="151"/>
      <c r="V55" s="150"/>
      <c r="W55" s="151"/>
      <c r="X55" s="150"/>
      <c r="Y55" s="151"/>
      <c r="Z55" s="150"/>
      <c r="AA55" s="151"/>
      <c r="AB55" s="150"/>
      <c r="AC55" s="151"/>
      <c r="AD55" s="234"/>
      <c r="AE55" s="225"/>
      <c r="AF55" s="154">
        <v>5</v>
      </c>
      <c r="AG55" s="150"/>
      <c r="AH55" s="151"/>
      <c r="AI55" s="150"/>
      <c r="AJ55" s="151"/>
      <c r="AK55" s="150"/>
      <c r="AL55" s="151"/>
      <c r="AM55" s="150"/>
      <c r="AN55" s="151"/>
      <c r="AO55" s="150"/>
      <c r="AP55" s="151"/>
      <c r="AQ55" s="236"/>
      <c r="AR55" s="151"/>
      <c r="AS55" s="150"/>
      <c r="AT55" s="234"/>
      <c r="AU55" s="152"/>
      <c r="AV55" s="156" t="str">
        <f t="shared" si="27"/>
        <v>Fergus Jones</v>
      </c>
      <c r="AW55" s="156" t="str">
        <f t="shared" si="28"/>
        <v>Jake Cherry</v>
      </c>
      <c r="AX55" s="156">
        <f t="shared" si="29"/>
        <v>0</v>
      </c>
    </row>
    <row r="56" spans="1:50" s="153" customFormat="1" ht="24.95" customHeight="1">
      <c r="A56" s="224" t="s">
        <v>302</v>
      </c>
      <c r="B56" s="154" t="s">
        <v>437</v>
      </c>
      <c r="C56" s="154" t="s">
        <v>233</v>
      </c>
      <c r="D56" s="150"/>
      <c r="E56" s="151"/>
      <c r="F56" s="150" t="s">
        <v>0</v>
      </c>
      <c r="G56" s="151"/>
      <c r="H56" s="150" t="s">
        <v>1</v>
      </c>
      <c r="I56" s="151" t="s">
        <v>233</v>
      </c>
      <c r="J56" s="150"/>
      <c r="K56" s="151"/>
      <c r="L56" s="150" t="s">
        <v>416</v>
      </c>
      <c r="M56" s="154" t="s">
        <v>0</v>
      </c>
      <c r="N56" s="150">
        <v>1</v>
      </c>
      <c r="O56" s="234"/>
      <c r="P56" s="225"/>
      <c r="Q56" s="154">
        <v>6</v>
      </c>
      <c r="R56" s="150" t="s">
        <v>233</v>
      </c>
      <c r="S56" s="151"/>
      <c r="T56" s="150"/>
      <c r="U56" s="151" t="s">
        <v>233</v>
      </c>
      <c r="V56" s="150"/>
      <c r="W56" s="151"/>
      <c r="X56" s="150"/>
      <c r="Y56" s="151"/>
      <c r="Z56" s="150"/>
      <c r="AA56" s="151"/>
      <c r="AB56" s="150"/>
      <c r="AC56" s="151"/>
      <c r="AD56" s="234"/>
      <c r="AE56" s="225"/>
      <c r="AF56" s="154">
        <v>6</v>
      </c>
      <c r="AG56" s="150"/>
      <c r="AH56" s="151"/>
      <c r="AI56" s="150"/>
      <c r="AJ56" s="151"/>
      <c r="AK56" s="150"/>
      <c r="AL56" s="151"/>
      <c r="AM56" s="150"/>
      <c r="AN56" s="151"/>
      <c r="AO56" s="150"/>
      <c r="AP56" s="151"/>
      <c r="AQ56" s="236"/>
      <c r="AR56" s="151"/>
      <c r="AS56" s="150"/>
      <c r="AT56" s="234"/>
      <c r="AU56" s="152"/>
      <c r="AV56" s="156" t="str">
        <f t="shared" si="27"/>
        <v>HarveyAttrill</v>
      </c>
      <c r="AW56" s="156">
        <f t="shared" si="28"/>
        <v>0</v>
      </c>
      <c r="AX56" s="156">
        <f t="shared" si="29"/>
        <v>0</v>
      </c>
    </row>
    <row r="57" spans="1:50" s="153" customFormat="1" ht="24.95" customHeight="1">
      <c r="A57" s="224" t="s">
        <v>714</v>
      </c>
      <c r="B57" s="154" t="s">
        <v>437</v>
      </c>
      <c r="C57" s="154" t="s">
        <v>233</v>
      </c>
      <c r="D57" s="150"/>
      <c r="E57" s="151"/>
      <c r="F57" s="150" t="s">
        <v>0</v>
      </c>
      <c r="G57" s="151"/>
      <c r="H57" s="150"/>
      <c r="I57" s="151" t="s">
        <v>416</v>
      </c>
      <c r="J57" s="150"/>
      <c r="K57" s="151"/>
      <c r="L57" s="150"/>
      <c r="M57" s="154"/>
      <c r="N57" s="150">
        <v>3</v>
      </c>
      <c r="O57" s="234"/>
      <c r="P57" s="223"/>
      <c r="Q57" s="154">
        <v>7</v>
      </c>
      <c r="R57" s="150"/>
      <c r="S57" s="151"/>
      <c r="T57" s="150"/>
      <c r="U57" s="151"/>
      <c r="V57" s="150"/>
      <c r="W57" s="151"/>
      <c r="X57" s="150"/>
      <c r="Y57" s="151"/>
      <c r="Z57" s="150"/>
      <c r="AA57" s="151"/>
      <c r="AB57" s="150"/>
      <c r="AC57" s="151"/>
      <c r="AD57" s="234"/>
      <c r="AE57" s="225"/>
      <c r="AF57" s="154">
        <v>7</v>
      </c>
      <c r="AG57" s="150"/>
      <c r="AH57" s="151"/>
      <c r="AI57" s="150"/>
      <c r="AJ57" s="151"/>
      <c r="AK57" s="150"/>
      <c r="AL57" s="151"/>
      <c r="AM57" s="150"/>
      <c r="AN57" s="151"/>
      <c r="AO57" s="150"/>
      <c r="AP57" s="151"/>
      <c r="AQ57" s="236"/>
      <c r="AR57" s="151"/>
      <c r="AS57" s="150"/>
      <c r="AT57" s="234"/>
      <c r="AU57" s="152"/>
      <c r="AV57" s="156" t="str">
        <f t="shared" si="27"/>
        <v>Joe Lidicott</v>
      </c>
      <c r="AW57" s="156">
        <f t="shared" si="28"/>
        <v>0</v>
      </c>
      <c r="AX57" s="156">
        <f t="shared" si="29"/>
        <v>0</v>
      </c>
    </row>
    <row r="58" spans="1:50" s="153" customFormat="1" ht="24.95" customHeight="1">
      <c r="A58" s="224"/>
      <c r="B58" s="154">
        <v>8</v>
      </c>
      <c r="C58" s="154"/>
      <c r="D58" s="150"/>
      <c r="E58" s="151"/>
      <c r="F58" s="150"/>
      <c r="G58" s="151"/>
      <c r="H58" s="150"/>
      <c r="I58" s="151"/>
      <c r="J58" s="150"/>
      <c r="K58" s="151"/>
      <c r="L58" s="150"/>
      <c r="M58" s="151"/>
      <c r="N58" s="150"/>
      <c r="O58" s="234"/>
      <c r="P58" s="223"/>
      <c r="Q58" s="154">
        <v>8</v>
      </c>
      <c r="R58" s="150"/>
      <c r="S58" s="151"/>
      <c r="T58" s="150"/>
      <c r="U58" s="151"/>
      <c r="V58" s="150"/>
      <c r="W58" s="151"/>
      <c r="X58" s="150"/>
      <c r="Y58" s="151"/>
      <c r="Z58" s="150"/>
      <c r="AA58" s="151"/>
      <c r="AB58" s="150"/>
      <c r="AC58" s="151"/>
      <c r="AD58" s="234"/>
      <c r="AE58" s="223"/>
      <c r="AF58" s="154">
        <v>8</v>
      </c>
      <c r="AG58" s="150"/>
      <c r="AH58" s="151"/>
      <c r="AI58" s="150"/>
      <c r="AJ58" s="151"/>
      <c r="AK58" s="150"/>
      <c r="AL58" s="151"/>
      <c r="AM58" s="150"/>
      <c r="AN58" s="151"/>
      <c r="AO58" s="150"/>
      <c r="AP58" s="151"/>
      <c r="AQ58" s="236"/>
      <c r="AR58" s="151"/>
      <c r="AS58" s="150"/>
      <c r="AT58" s="234"/>
      <c r="AU58" s="152"/>
      <c r="AV58" s="156">
        <f t="shared" si="27"/>
        <v>0</v>
      </c>
      <c r="AW58" s="156">
        <f t="shared" si="28"/>
        <v>0</v>
      </c>
      <c r="AX58" s="156">
        <f t="shared" si="29"/>
        <v>0</v>
      </c>
    </row>
    <row r="59" spans="1:50" s="153" customFormat="1" ht="24.95" customHeight="1">
      <c r="A59" s="224"/>
      <c r="B59" s="154"/>
      <c r="C59" s="154"/>
      <c r="D59" s="150"/>
      <c r="E59" s="151"/>
      <c r="F59" s="150"/>
      <c r="G59" s="151"/>
      <c r="H59" s="150"/>
      <c r="I59" s="151"/>
      <c r="J59" s="150"/>
      <c r="K59" s="151"/>
      <c r="L59" s="150"/>
      <c r="M59" s="154"/>
      <c r="N59" s="150"/>
      <c r="O59" s="234"/>
      <c r="P59" s="223"/>
      <c r="Q59" s="154"/>
      <c r="R59" s="150"/>
      <c r="S59" s="151"/>
      <c r="T59" s="150"/>
      <c r="U59" s="151"/>
      <c r="V59" s="150"/>
      <c r="W59" s="151"/>
      <c r="X59" s="150"/>
      <c r="Y59" s="151"/>
      <c r="Z59" s="150"/>
      <c r="AA59" s="151"/>
      <c r="AB59" s="150"/>
      <c r="AC59" s="151"/>
      <c r="AD59" s="234"/>
      <c r="AE59" s="223"/>
      <c r="AF59" s="154"/>
      <c r="AG59" s="150"/>
      <c r="AH59" s="151"/>
      <c r="AI59" s="150"/>
      <c r="AJ59" s="151"/>
      <c r="AK59" s="150"/>
      <c r="AL59" s="151"/>
      <c r="AM59" s="150"/>
      <c r="AN59" s="151"/>
      <c r="AO59" s="150"/>
      <c r="AP59" s="151"/>
      <c r="AQ59" s="236"/>
      <c r="AR59" s="151"/>
      <c r="AS59" s="150"/>
      <c r="AT59" s="234"/>
      <c r="AU59" s="152"/>
      <c r="AV59" s="156">
        <f t="shared" si="27"/>
        <v>0</v>
      </c>
      <c r="AW59" s="156">
        <f t="shared" si="28"/>
        <v>0</v>
      </c>
      <c r="AX59" s="156">
        <f t="shared" si="29"/>
        <v>0</v>
      </c>
    </row>
    <row r="60" spans="1:50" s="153" customFormat="1" ht="24.95" customHeight="1">
      <c r="A60" s="224"/>
      <c r="B60" s="154"/>
      <c r="C60" s="154"/>
      <c r="D60" s="150"/>
      <c r="E60" s="151"/>
      <c r="F60" s="150"/>
      <c r="G60" s="151"/>
      <c r="H60" s="150"/>
      <c r="I60" s="151"/>
      <c r="J60" s="150"/>
      <c r="K60" s="151"/>
      <c r="L60" s="150"/>
      <c r="M60" s="151"/>
      <c r="N60" s="150"/>
      <c r="O60" s="234"/>
      <c r="P60" s="223"/>
      <c r="Q60" s="154"/>
      <c r="R60" s="150"/>
      <c r="S60" s="151"/>
      <c r="T60" s="150"/>
      <c r="U60" s="151"/>
      <c r="V60" s="150"/>
      <c r="W60" s="151"/>
      <c r="X60" s="150"/>
      <c r="Y60" s="151"/>
      <c r="Z60" s="150"/>
      <c r="AA60" s="151"/>
      <c r="AB60" s="150"/>
      <c r="AC60" s="151"/>
      <c r="AD60" s="234"/>
      <c r="AE60" s="223"/>
      <c r="AF60" s="154"/>
      <c r="AG60" s="150"/>
      <c r="AH60" s="151"/>
      <c r="AI60" s="150"/>
      <c r="AJ60" s="151"/>
      <c r="AK60" s="150"/>
      <c r="AL60" s="151"/>
      <c r="AM60" s="150"/>
      <c r="AN60" s="151"/>
      <c r="AO60" s="150"/>
      <c r="AP60" s="151"/>
      <c r="AQ60" s="236"/>
      <c r="AR60" s="151"/>
      <c r="AS60" s="150"/>
      <c r="AT60" s="234"/>
      <c r="AU60" s="152"/>
      <c r="AV60" s="156">
        <f t="shared" si="27"/>
        <v>0</v>
      </c>
      <c r="AW60" s="156">
        <f t="shared" si="28"/>
        <v>0</v>
      </c>
      <c r="AX60" s="156">
        <f t="shared" si="29"/>
        <v>0</v>
      </c>
    </row>
    <row r="61" spans="1:50" s="153" customFormat="1" ht="24.95" customHeight="1">
      <c r="A61" s="224"/>
      <c r="B61" s="154"/>
      <c r="C61" s="154"/>
      <c r="D61" s="150"/>
      <c r="E61" s="151"/>
      <c r="F61" s="150"/>
      <c r="G61" s="151"/>
      <c r="H61" s="150"/>
      <c r="I61" s="151"/>
      <c r="J61" s="150"/>
      <c r="K61" s="151"/>
      <c r="L61" s="150"/>
      <c r="M61" s="151"/>
      <c r="N61" s="150"/>
      <c r="O61" s="234"/>
      <c r="P61" s="223"/>
      <c r="Q61" s="154"/>
      <c r="R61" s="150"/>
      <c r="S61" s="151"/>
      <c r="T61" s="150"/>
      <c r="U61" s="151"/>
      <c r="V61" s="150"/>
      <c r="W61" s="151"/>
      <c r="X61" s="150"/>
      <c r="Y61" s="151"/>
      <c r="Z61" s="150"/>
      <c r="AA61" s="151"/>
      <c r="AB61" s="150"/>
      <c r="AC61" s="151"/>
      <c r="AD61" s="234"/>
      <c r="AE61" s="223"/>
      <c r="AF61" s="154"/>
      <c r="AG61" s="150"/>
      <c r="AH61" s="151"/>
      <c r="AI61" s="150"/>
      <c r="AJ61" s="151"/>
      <c r="AK61" s="150"/>
      <c r="AL61" s="151"/>
      <c r="AM61" s="150"/>
      <c r="AN61" s="151"/>
      <c r="AO61" s="150"/>
      <c r="AP61" s="151"/>
      <c r="AQ61" s="236"/>
      <c r="AR61" s="151"/>
      <c r="AS61" s="150"/>
      <c r="AT61" s="234"/>
      <c r="AU61" s="152"/>
      <c r="AV61" s="156">
        <f t="shared" si="27"/>
        <v>0</v>
      </c>
      <c r="AW61" s="156">
        <f t="shared" si="28"/>
        <v>0</v>
      </c>
      <c r="AX61" s="156">
        <f t="shared" si="29"/>
        <v>0</v>
      </c>
    </row>
    <row r="62" spans="1:50" s="153" customFormat="1" ht="24.95" customHeight="1">
      <c r="A62" s="224"/>
      <c r="B62" s="154">
        <v>12</v>
      </c>
      <c r="C62" s="154"/>
      <c r="D62" s="150"/>
      <c r="E62" s="151"/>
      <c r="F62" s="150"/>
      <c r="G62" s="151"/>
      <c r="H62" s="150"/>
      <c r="I62" s="151"/>
      <c r="J62" s="150"/>
      <c r="K62" s="151"/>
      <c r="L62" s="150"/>
      <c r="M62" s="151"/>
      <c r="N62" s="150"/>
      <c r="O62" s="234"/>
      <c r="P62" s="223"/>
      <c r="Q62" s="154">
        <v>12</v>
      </c>
      <c r="R62" s="150"/>
      <c r="S62" s="151"/>
      <c r="T62" s="150"/>
      <c r="U62" s="151"/>
      <c r="V62" s="150"/>
      <c r="W62" s="151"/>
      <c r="X62" s="150"/>
      <c r="Y62" s="151"/>
      <c r="Z62" s="150"/>
      <c r="AA62" s="151"/>
      <c r="AB62" s="150"/>
      <c r="AC62" s="151"/>
      <c r="AD62" s="234"/>
      <c r="AE62" s="223"/>
      <c r="AF62" s="154">
        <v>12</v>
      </c>
      <c r="AG62" s="150"/>
      <c r="AH62" s="151"/>
      <c r="AI62" s="150"/>
      <c r="AJ62" s="151"/>
      <c r="AK62" s="150"/>
      <c r="AL62" s="151"/>
      <c r="AM62" s="150"/>
      <c r="AN62" s="151"/>
      <c r="AO62" s="150"/>
      <c r="AP62" s="151"/>
      <c r="AQ62" s="236"/>
      <c r="AR62" s="151"/>
      <c r="AS62" s="150"/>
      <c r="AT62" s="234"/>
      <c r="AU62" s="152"/>
      <c r="AV62" s="156">
        <f t="shared" si="27"/>
        <v>0</v>
      </c>
      <c r="AW62" s="156">
        <f t="shared" si="28"/>
        <v>0</v>
      </c>
      <c r="AX62" s="156">
        <f t="shared" si="29"/>
        <v>0</v>
      </c>
    </row>
    <row r="63" spans="1:50" s="153" customFormat="1" ht="24.95" customHeight="1">
      <c r="A63" s="224"/>
      <c r="B63" s="154">
        <v>13</v>
      </c>
      <c r="C63" s="154"/>
      <c r="D63" s="150"/>
      <c r="E63" s="151"/>
      <c r="F63" s="150"/>
      <c r="G63" s="151"/>
      <c r="H63" s="150"/>
      <c r="I63" s="151"/>
      <c r="J63" s="150"/>
      <c r="K63" s="151"/>
      <c r="L63" s="150"/>
      <c r="M63" s="151"/>
      <c r="N63" s="150"/>
      <c r="O63" s="234"/>
      <c r="P63" s="223"/>
      <c r="Q63" s="154">
        <v>13</v>
      </c>
      <c r="R63" s="150"/>
      <c r="S63" s="151"/>
      <c r="T63" s="150"/>
      <c r="U63" s="151"/>
      <c r="V63" s="150"/>
      <c r="W63" s="151"/>
      <c r="X63" s="150"/>
      <c r="Y63" s="151"/>
      <c r="Z63" s="150"/>
      <c r="AA63" s="151"/>
      <c r="AB63" s="150"/>
      <c r="AC63" s="151"/>
      <c r="AD63" s="234"/>
      <c r="AE63" s="223"/>
      <c r="AF63" s="154">
        <v>13</v>
      </c>
      <c r="AG63" s="150"/>
      <c r="AH63" s="151"/>
      <c r="AI63" s="150"/>
      <c r="AJ63" s="151"/>
      <c r="AK63" s="150"/>
      <c r="AL63" s="151"/>
      <c r="AM63" s="150"/>
      <c r="AN63" s="151"/>
      <c r="AO63" s="150"/>
      <c r="AP63" s="151"/>
      <c r="AQ63" s="236"/>
      <c r="AR63" s="151"/>
      <c r="AS63" s="150"/>
      <c r="AT63" s="234"/>
      <c r="AU63" s="152"/>
      <c r="AV63" s="156">
        <f t="shared" si="27"/>
        <v>0</v>
      </c>
      <c r="AW63" s="156">
        <f t="shared" si="28"/>
        <v>0</v>
      </c>
      <c r="AX63" s="156">
        <f t="shared" si="29"/>
        <v>0</v>
      </c>
    </row>
    <row r="64" spans="1:50" s="153" customFormat="1" ht="24.95" customHeight="1">
      <c r="A64" s="224"/>
      <c r="B64" s="154">
        <v>14</v>
      </c>
      <c r="C64" s="154"/>
      <c r="D64" s="150"/>
      <c r="E64" s="151"/>
      <c r="F64" s="150"/>
      <c r="G64" s="151"/>
      <c r="H64" s="150"/>
      <c r="I64" s="151"/>
      <c r="J64" s="150"/>
      <c r="K64" s="151"/>
      <c r="L64" s="150"/>
      <c r="M64" s="154"/>
      <c r="N64" s="150"/>
      <c r="O64" s="234"/>
      <c r="P64" s="223"/>
      <c r="Q64" s="154">
        <v>14</v>
      </c>
      <c r="R64" s="150"/>
      <c r="S64" s="151"/>
      <c r="T64" s="150"/>
      <c r="U64" s="151"/>
      <c r="V64" s="150"/>
      <c r="W64" s="151"/>
      <c r="X64" s="150"/>
      <c r="Y64" s="151"/>
      <c r="Z64" s="150"/>
      <c r="AA64" s="151"/>
      <c r="AB64" s="150"/>
      <c r="AC64" s="151"/>
      <c r="AD64" s="234"/>
      <c r="AE64" s="223"/>
      <c r="AF64" s="154">
        <v>14</v>
      </c>
      <c r="AG64" s="150"/>
      <c r="AH64" s="151"/>
      <c r="AI64" s="150"/>
      <c r="AJ64" s="151"/>
      <c r="AK64" s="150"/>
      <c r="AL64" s="151"/>
      <c r="AM64" s="150"/>
      <c r="AN64" s="151"/>
      <c r="AO64" s="150"/>
      <c r="AP64" s="151"/>
      <c r="AQ64" s="236"/>
      <c r="AR64" s="151"/>
      <c r="AS64" s="150"/>
      <c r="AT64" s="234"/>
      <c r="AU64" s="152"/>
      <c r="AV64" s="156">
        <f t="shared" si="27"/>
        <v>0</v>
      </c>
      <c r="AW64" s="156">
        <f t="shared" si="28"/>
        <v>0</v>
      </c>
      <c r="AX64" s="156">
        <f t="shared" si="29"/>
        <v>0</v>
      </c>
    </row>
    <row r="65" spans="1:50" s="153" customFormat="1" ht="24.95" customHeight="1">
      <c r="A65" s="224"/>
      <c r="B65" s="154">
        <v>15</v>
      </c>
      <c r="C65" s="154"/>
      <c r="D65" s="150"/>
      <c r="E65" s="151"/>
      <c r="F65" s="150"/>
      <c r="G65" s="151"/>
      <c r="H65" s="150"/>
      <c r="I65" s="151"/>
      <c r="J65" s="150"/>
      <c r="K65" s="151"/>
      <c r="L65" s="150"/>
      <c r="M65" s="154"/>
      <c r="N65" s="150"/>
      <c r="O65" s="234"/>
      <c r="P65" s="223"/>
      <c r="Q65" s="154">
        <v>15</v>
      </c>
      <c r="R65" s="150"/>
      <c r="S65" s="151"/>
      <c r="T65" s="150"/>
      <c r="U65" s="151"/>
      <c r="V65" s="150"/>
      <c r="W65" s="151"/>
      <c r="X65" s="150"/>
      <c r="Y65" s="151"/>
      <c r="Z65" s="150"/>
      <c r="AA65" s="151"/>
      <c r="AB65" s="150"/>
      <c r="AC65" s="151"/>
      <c r="AD65" s="234"/>
      <c r="AE65" s="223"/>
      <c r="AF65" s="154">
        <v>15</v>
      </c>
      <c r="AG65" s="150"/>
      <c r="AH65" s="151"/>
      <c r="AI65" s="150"/>
      <c r="AJ65" s="151"/>
      <c r="AK65" s="150"/>
      <c r="AL65" s="151"/>
      <c r="AM65" s="150"/>
      <c r="AN65" s="151"/>
      <c r="AO65" s="150"/>
      <c r="AP65" s="151"/>
      <c r="AQ65" s="236"/>
      <c r="AR65" s="151"/>
      <c r="AS65" s="150"/>
      <c r="AT65" s="234"/>
      <c r="AU65" s="152"/>
      <c r="AV65" s="156">
        <f t="shared" si="27"/>
        <v>0</v>
      </c>
      <c r="AW65" s="156">
        <f t="shared" si="28"/>
        <v>0</v>
      </c>
      <c r="AX65" s="156">
        <f t="shared" si="29"/>
        <v>0</v>
      </c>
    </row>
    <row r="66" spans="1:50" s="153" customFormat="1" ht="24.95" customHeight="1">
      <c r="A66" s="224"/>
      <c r="B66" s="154">
        <v>16</v>
      </c>
      <c r="C66" s="154"/>
      <c r="D66" s="150"/>
      <c r="E66" s="151"/>
      <c r="F66" s="150"/>
      <c r="G66" s="151"/>
      <c r="H66" s="150"/>
      <c r="I66" s="151"/>
      <c r="J66" s="150"/>
      <c r="K66" s="151"/>
      <c r="L66" s="150"/>
      <c r="M66" s="154"/>
      <c r="N66" s="150"/>
      <c r="O66" s="234"/>
      <c r="P66" s="223"/>
      <c r="Q66" s="154">
        <v>16</v>
      </c>
      <c r="R66" s="150"/>
      <c r="S66" s="151"/>
      <c r="T66" s="150"/>
      <c r="U66" s="151"/>
      <c r="V66" s="150"/>
      <c r="W66" s="151"/>
      <c r="X66" s="150"/>
      <c r="Y66" s="151"/>
      <c r="Z66" s="150"/>
      <c r="AA66" s="151"/>
      <c r="AB66" s="150"/>
      <c r="AC66" s="151"/>
      <c r="AD66" s="234"/>
      <c r="AE66" s="468" t="s">
        <v>438</v>
      </c>
      <c r="AF66" s="469"/>
      <c r="AG66" s="150"/>
      <c r="AH66" s="151"/>
      <c r="AI66" s="150"/>
      <c r="AJ66" s="151"/>
      <c r="AK66" s="150"/>
      <c r="AL66" s="151"/>
      <c r="AM66" s="150"/>
      <c r="AN66" s="151"/>
      <c r="AO66" s="150"/>
      <c r="AP66" s="151"/>
      <c r="AQ66" s="236"/>
      <c r="AR66" s="151"/>
      <c r="AS66" s="150"/>
      <c r="AT66" s="234"/>
      <c r="AU66" s="152"/>
      <c r="AV66" s="156">
        <f t="shared" si="27"/>
        <v>0</v>
      </c>
      <c r="AW66" s="156">
        <f t="shared" si="28"/>
        <v>0</v>
      </c>
      <c r="AX66" s="156" t="str">
        <f t="shared" si="29"/>
        <v>U20 ns guests</v>
      </c>
    </row>
    <row r="67" spans="1:50" s="153" customFormat="1" ht="24.95" customHeight="1">
      <c r="A67" s="224"/>
      <c r="B67" s="154">
        <v>17</v>
      </c>
      <c r="C67" s="154"/>
      <c r="D67" s="150"/>
      <c r="E67" s="151"/>
      <c r="F67" s="150"/>
      <c r="G67" s="151"/>
      <c r="H67" s="150"/>
      <c r="I67" s="151"/>
      <c r="J67" s="150"/>
      <c r="K67" s="151"/>
      <c r="L67" s="150"/>
      <c r="M67" s="154"/>
      <c r="N67" s="150"/>
      <c r="O67" s="234"/>
      <c r="P67" s="223"/>
      <c r="Q67" s="154">
        <v>17</v>
      </c>
      <c r="R67" s="150"/>
      <c r="S67" s="151"/>
      <c r="T67" s="150"/>
      <c r="U67" s="151"/>
      <c r="V67" s="150"/>
      <c r="W67" s="151"/>
      <c r="X67" s="150"/>
      <c r="Y67" s="151"/>
      <c r="Z67" s="150"/>
      <c r="AA67" s="151"/>
      <c r="AB67" s="150"/>
      <c r="AC67" s="151"/>
      <c r="AD67" s="234"/>
      <c r="AE67" s="470"/>
      <c r="AF67" s="471"/>
      <c r="AG67" s="150"/>
      <c r="AH67" s="151"/>
      <c r="AI67" s="150"/>
      <c r="AJ67" s="151"/>
      <c r="AK67" s="150"/>
      <c r="AL67" s="151"/>
      <c r="AM67" s="150"/>
      <c r="AN67" s="237"/>
      <c r="AO67" s="239"/>
      <c r="AP67" s="237"/>
      <c r="AQ67" s="240"/>
      <c r="AR67" s="237"/>
      <c r="AS67" s="239"/>
      <c r="AT67" s="234"/>
      <c r="AU67" s="152"/>
      <c r="AV67" s="156">
        <f t="shared" si="27"/>
        <v>0</v>
      </c>
      <c r="AW67" s="156">
        <f t="shared" si="28"/>
        <v>0</v>
      </c>
      <c r="AX67" s="156">
        <f t="shared" si="29"/>
        <v>0</v>
      </c>
    </row>
    <row r="68" spans="1:50" s="153" customFormat="1" ht="24.95" customHeight="1">
      <c r="A68" s="224"/>
      <c r="B68" s="154">
        <v>18</v>
      </c>
      <c r="C68" s="154"/>
      <c r="D68" s="150"/>
      <c r="E68" s="151"/>
      <c r="F68" s="150"/>
      <c r="G68" s="151"/>
      <c r="H68" s="150"/>
      <c r="I68" s="151"/>
      <c r="J68" s="150"/>
      <c r="K68" s="151"/>
      <c r="L68" s="150"/>
      <c r="M68" s="154"/>
      <c r="N68" s="150"/>
      <c r="O68" s="234"/>
      <c r="P68" s="223"/>
      <c r="Q68" s="154">
        <v>18</v>
      </c>
      <c r="R68" s="150"/>
      <c r="S68" s="151"/>
      <c r="T68" s="150"/>
      <c r="U68" s="151"/>
      <c r="V68" s="150"/>
      <c r="W68" s="151"/>
      <c r="X68" s="150"/>
      <c r="Y68" s="151"/>
      <c r="Z68" s="150"/>
      <c r="AA68" s="151"/>
      <c r="AB68" s="150"/>
      <c r="AC68" s="151"/>
      <c r="AD68" s="234"/>
      <c r="AE68" s="223"/>
      <c r="AF68" s="154">
        <v>1</v>
      </c>
      <c r="AG68" s="150"/>
      <c r="AH68" s="151"/>
      <c r="AI68" s="150"/>
      <c r="AJ68" s="151"/>
      <c r="AK68" s="150"/>
      <c r="AL68" s="151"/>
      <c r="AM68" s="150"/>
      <c r="AN68" s="151"/>
      <c r="AO68" s="150"/>
      <c r="AP68" s="151"/>
      <c r="AQ68" s="236"/>
      <c r="AR68" s="151"/>
      <c r="AS68" s="150"/>
      <c r="AT68" s="259"/>
      <c r="AU68" s="152"/>
      <c r="AV68" s="156">
        <f t="shared" si="27"/>
        <v>0</v>
      </c>
      <c r="AW68" s="156">
        <f t="shared" si="28"/>
        <v>0</v>
      </c>
      <c r="AX68" s="156">
        <f t="shared" si="29"/>
        <v>0</v>
      </c>
    </row>
    <row r="69" spans="1:50" s="153" customFormat="1" ht="24.95" customHeight="1">
      <c r="A69" s="224"/>
      <c r="B69" s="154">
        <v>19</v>
      </c>
      <c r="C69" s="154"/>
      <c r="D69" s="150"/>
      <c r="E69" s="151"/>
      <c r="F69" s="150"/>
      <c r="G69" s="151"/>
      <c r="H69" s="150"/>
      <c r="I69" s="151"/>
      <c r="J69" s="150"/>
      <c r="K69" s="151"/>
      <c r="L69" s="150"/>
      <c r="M69" s="154"/>
      <c r="N69" s="150"/>
      <c r="O69" s="234"/>
      <c r="P69" s="223"/>
      <c r="Q69" s="154">
        <v>19</v>
      </c>
      <c r="R69" s="150"/>
      <c r="S69" s="151"/>
      <c r="T69" s="150"/>
      <c r="U69" s="151"/>
      <c r="V69" s="150"/>
      <c r="W69" s="151"/>
      <c r="X69" s="150"/>
      <c r="Y69" s="151"/>
      <c r="Z69" s="150"/>
      <c r="AA69" s="151"/>
      <c r="AB69" s="150"/>
      <c r="AC69" s="151"/>
      <c r="AD69" s="234"/>
      <c r="AE69" s="223"/>
      <c r="AF69" s="154">
        <v>2</v>
      </c>
      <c r="AG69" s="150"/>
      <c r="AH69" s="151"/>
      <c r="AI69" s="150"/>
      <c r="AJ69" s="151"/>
      <c r="AK69" s="150"/>
      <c r="AL69" s="151"/>
      <c r="AM69" s="150"/>
      <c r="AN69" s="151"/>
      <c r="AO69" s="150"/>
      <c r="AP69" s="151"/>
      <c r="AQ69" s="236"/>
      <c r="AR69" s="151"/>
      <c r="AS69" s="150"/>
      <c r="AT69" s="259"/>
      <c r="AU69" s="152"/>
      <c r="AV69" s="156">
        <f t="shared" si="27"/>
        <v>0</v>
      </c>
      <c r="AW69" s="156">
        <f t="shared" si="28"/>
        <v>0</v>
      </c>
      <c r="AX69" s="156">
        <f t="shared" si="29"/>
        <v>0</v>
      </c>
    </row>
    <row r="70" spans="1:50" s="153" customFormat="1" ht="24.95" customHeight="1">
      <c r="A70" s="224"/>
      <c r="B70" s="154">
        <v>20</v>
      </c>
      <c r="C70" s="154"/>
      <c r="D70" s="150"/>
      <c r="E70" s="151"/>
      <c r="F70" s="150"/>
      <c r="G70" s="151"/>
      <c r="H70" s="150"/>
      <c r="I70" s="151"/>
      <c r="J70" s="150"/>
      <c r="K70" s="151"/>
      <c r="L70" s="150"/>
      <c r="M70" s="154"/>
      <c r="N70" s="150"/>
      <c r="O70" s="255"/>
      <c r="P70" s="223"/>
      <c r="Q70" s="154">
        <v>20</v>
      </c>
      <c r="R70" s="150"/>
      <c r="S70" s="151"/>
      <c r="T70" s="150"/>
      <c r="U70" s="151"/>
      <c r="V70" s="150"/>
      <c r="W70" s="151"/>
      <c r="X70" s="150"/>
      <c r="Y70" s="151"/>
      <c r="Z70" s="150"/>
      <c r="AA70" s="151"/>
      <c r="AB70" s="150"/>
      <c r="AC70" s="151"/>
      <c r="AD70" s="255"/>
      <c r="AE70" s="223"/>
      <c r="AF70" s="154">
        <v>3</v>
      </c>
      <c r="AG70" s="150"/>
      <c r="AH70" s="151"/>
      <c r="AI70" s="150"/>
      <c r="AJ70" s="151"/>
      <c r="AK70" s="150"/>
      <c r="AL70" s="151"/>
      <c r="AM70" s="150"/>
      <c r="AN70" s="151"/>
      <c r="AO70" s="150"/>
      <c r="AP70" s="151"/>
      <c r="AQ70" s="236"/>
      <c r="AR70" s="151"/>
      <c r="AS70" s="150"/>
      <c r="AT70" s="259"/>
      <c r="AU70" s="152"/>
      <c r="AV70" s="156">
        <f t="shared" si="27"/>
        <v>0</v>
      </c>
      <c r="AW70" s="156">
        <f t="shared" si="28"/>
        <v>0</v>
      </c>
      <c r="AX70" s="156">
        <f t="shared" si="29"/>
        <v>0</v>
      </c>
    </row>
    <row r="71" spans="1:50" s="153" customFormat="1" ht="24.95" customHeight="1">
      <c r="A71" s="224"/>
      <c r="B71" s="154">
        <v>21</v>
      </c>
      <c r="C71" s="154"/>
      <c r="D71" s="150"/>
      <c r="E71" s="151"/>
      <c r="F71" s="150"/>
      <c r="G71" s="151"/>
      <c r="H71" s="150"/>
      <c r="I71" s="151"/>
      <c r="J71" s="150"/>
      <c r="K71" s="151"/>
      <c r="L71" s="150"/>
      <c r="M71" s="154"/>
      <c r="N71" s="150"/>
      <c r="O71" s="255"/>
      <c r="P71" s="223"/>
      <c r="Q71" s="154">
        <v>21</v>
      </c>
      <c r="R71" s="150"/>
      <c r="S71" s="151"/>
      <c r="T71" s="150"/>
      <c r="U71" s="151"/>
      <c r="V71" s="150"/>
      <c r="W71" s="151"/>
      <c r="X71" s="150"/>
      <c r="Y71" s="151"/>
      <c r="Z71" s="150"/>
      <c r="AA71" s="151"/>
      <c r="AB71" s="150"/>
      <c r="AC71" s="151"/>
      <c r="AD71" s="255"/>
      <c r="AE71" s="223"/>
      <c r="AF71" s="154">
        <v>4</v>
      </c>
      <c r="AG71" s="150"/>
      <c r="AH71" s="151"/>
      <c r="AI71" s="150"/>
      <c r="AJ71" s="151"/>
      <c r="AK71" s="150"/>
      <c r="AL71" s="151"/>
      <c r="AM71" s="150"/>
      <c r="AN71" s="151"/>
      <c r="AO71" s="150"/>
      <c r="AP71" s="151"/>
      <c r="AQ71" s="236"/>
      <c r="AR71" s="151"/>
      <c r="AS71" s="150"/>
      <c r="AT71" s="259"/>
      <c r="AU71" s="152"/>
      <c r="AV71" s="156">
        <f t="shared" si="27"/>
        <v>0</v>
      </c>
      <c r="AW71" s="156">
        <f t="shared" si="28"/>
        <v>0</v>
      </c>
      <c r="AX71" s="156">
        <f t="shared" si="29"/>
        <v>0</v>
      </c>
    </row>
    <row r="72" spans="1:50" s="153" customFormat="1" ht="24.95" customHeight="1">
      <c r="A72" s="224"/>
      <c r="B72" s="154">
        <v>22</v>
      </c>
      <c r="C72" s="154"/>
      <c r="D72" s="150"/>
      <c r="E72" s="151"/>
      <c r="F72" s="150"/>
      <c r="G72" s="151"/>
      <c r="H72" s="150"/>
      <c r="I72" s="151"/>
      <c r="J72" s="150"/>
      <c r="K72" s="151"/>
      <c r="L72" s="150"/>
      <c r="M72" s="154"/>
      <c r="N72" s="150"/>
      <c r="O72" s="255"/>
      <c r="P72" s="223"/>
      <c r="Q72" s="154">
        <v>22</v>
      </c>
      <c r="R72" s="150"/>
      <c r="S72" s="151"/>
      <c r="T72" s="150"/>
      <c r="U72" s="151"/>
      <c r="V72" s="150"/>
      <c r="W72" s="151"/>
      <c r="X72" s="150"/>
      <c r="Y72" s="151"/>
      <c r="Z72" s="150"/>
      <c r="AA72" s="151"/>
      <c r="AB72" s="150"/>
      <c r="AC72" s="151"/>
      <c r="AD72" s="255"/>
      <c r="AE72" s="223"/>
      <c r="AF72" s="154">
        <v>5</v>
      </c>
      <c r="AG72" s="150"/>
      <c r="AH72" s="151"/>
      <c r="AI72" s="150"/>
      <c r="AJ72" s="151"/>
      <c r="AK72" s="150"/>
      <c r="AL72" s="151"/>
      <c r="AM72" s="150"/>
      <c r="AN72" s="151"/>
      <c r="AO72" s="150"/>
      <c r="AP72" s="151"/>
      <c r="AQ72" s="236"/>
      <c r="AR72" s="151"/>
      <c r="AS72" s="150"/>
      <c r="AT72" s="259"/>
      <c r="AU72" s="152"/>
      <c r="AV72" s="156">
        <f t="shared" si="27"/>
        <v>0</v>
      </c>
      <c r="AW72" s="156">
        <f t="shared" si="28"/>
        <v>0</v>
      </c>
      <c r="AX72" s="156">
        <f t="shared" si="29"/>
        <v>0</v>
      </c>
    </row>
    <row r="73" spans="1:50" s="153" customFormat="1" ht="24.95" customHeight="1">
      <c r="A73" s="224"/>
      <c r="B73" s="154">
        <v>23</v>
      </c>
      <c r="C73" s="154"/>
      <c r="D73" s="150"/>
      <c r="E73" s="151"/>
      <c r="F73" s="150"/>
      <c r="G73" s="151"/>
      <c r="H73" s="150"/>
      <c r="I73" s="151"/>
      <c r="J73" s="150"/>
      <c r="K73" s="151"/>
      <c r="L73" s="150"/>
      <c r="M73" s="154"/>
      <c r="N73" s="150"/>
      <c r="O73" s="255"/>
      <c r="P73" s="223"/>
      <c r="Q73" s="154">
        <v>23</v>
      </c>
      <c r="R73" s="150"/>
      <c r="S73" s="151"/>
      <c r="T73" s="150"/>
      <c r="U73" s="151"/>
      <c r="V73" s="150"/>
      <c r="W73" s="151"/>
      <c r="X73" s="150"/>
      <c r="Y73" s="151"/>
      <c r="Z73" s="150"/>
      <c r="AA73" s="151"/>
      <c r="AB73" s="150"/>
      <c r="AC73" s="151"/>
      <c r="AD73" s="255"/>
      <c r="AE73" s="223"/>
      <c r="AF73" s="154">
        <v>6</v>
      </c>
      <c r="AG73" s="150"/>
      <c r="AH73" s="151"/>
      <c r="AI73" s="150"/>
      <c r="AJ73" s="151"/>
      <c r="AK73" s="150"/>
      <c r="AL73" s="151"/>
      <c r="AM73" s="150"/>
      <c r="AN73" s="151"/>
      <c r="AO73" s="150"/>
      <c r="AP73" s="151"/>
      <c r="AQ73" s="236"/>
      <c r="AR73" s="151"/>
      <c r="AS73" s="150"/>
      <c r="AT73" s="259"/>
      <c r="AU73" s="152"/>
      <c r="AV73" s="156">
        <f t="shared" si="27"/>
        <v>0</v>
      </c>
      <c r="AW73" s="156">
        <f t="shared" si="28"/>
        <v>0</v>
      </c>
      <c r="AX73" s="156">
        <f t="shared" si="29"/>
        <v>0</v>
      </c>
    </row>
    <row r="74" spans="1:50" s="153" customFormat="1" ht="24.95" customHeight="1">
      <c r="A74" s="224"/>
      <c r="B74" s="154">
        <v>24</v>
      </c>
      <c r="C74" s="154"/>
      <c r="D74" s="150"/>
      <c r="E74" s="151"/>
      <c r="F74" s="150"/>
      <c r="G74" s="151"/>
      <c r="H74" s="150"/>
      <c r="I74" s="151"/>
      <c r="J74" s="150"/>
      <c r="K74" s="151"/>
      <c r="L74" s="150"/>
      <c r="M74" s="154"/>
      <c r="N74" s="150"/>
      <c r="O74" s="255"/>
      <c r="P74" s="223"/>
      <c r="Q74" s="154">
        <v>24</v>
      </c>
      <c r="R74" s="150"/>
      <c r="S74" s="151"/>
      <c r="T74" s="150"/>
      <c r="U74" s="151"/>
      <c r="V74" s="150"/>
      <c r="W74" s="151"/>
      <c r="X74" s="150"/>
      <c r="Y74" s="151"/>
      <c r="Z74" s="150"/>
      <c r="AA74" s="151"/>
      <c r="AB74" s="150"/>
      <c r="AC74" s="151"/>
      <c r="AD74" s="255"/>
      <c r="AE74" s="223"/>
      <c r="AF74" s="154">
        <v>7</v>
      </c>
      <c r="AG74" s="150"/>
      <c r="AH74" s="151"/>
      <c r="AI74" s="150"/>
      <c r="AJ74" s="151"/>
      <c r="AK74" s="150"/>
      <c r="AL74" s="151"/>
      <c r="AM74" s="150"/>
      <c r="AN74" s="151"/>
      <c r="AO74" s="150"/>
      <c r="AP74" s="151"/>
      <c r="AQ74" s="236"/>
      <c r="AR74" s="151"/>
      <c r="AS74" s="150"/>
      <c r="AT74" s="259"/>
      <c r="AU74" s="152"/>
      <c r="AV74" s="156">
        <f t="shared" si="27"/>
        <v>0</v>
      </c>
      <c r="AW74" s="156">
        <f t="shared" si="28"/>
        <v>0</v>
      </c>
      <c r="AX74" s="156">
        <f t="shared" si="29"/>
        <v>0</v>
      </c>
    </row>
    <row r="75" spans="1:50" s="153" customFormat="1" ht="24.95" customHeight="1">
      <c r="A75" s="224"/>
      <c r="B75" s="154">
        <v>25</v>
      </c>
      <c r="C75" s="154"/>
      <c r="D75" s="150"/>
      <c r="E75" s="151"/>
      <c r="F75" s="150"/>
      <c r="G75" s="151"/>
      <c r="H75" s="150"/>
      <c r="I75" s="151"/>
      <c r="J75" s="150"/>
      <c r="K75" s="151"/>
      <c r="L75" s="150"/>
      <c r="M75" s="154"/>
      <c r="N75" s="150"/>
      <c r="O75" s="255"/>
      <c r="P75" s="223"/>
      <c r="Q75" s="154">
        <v>25</v>
      </c>
      <c r="R75" s="150"/>
      <c r="S75" s="151"/>
      <c r="T75" s="150"/>
      <c r="U75" s="151"/>
      <c r="V75" s="150"/>
      <c r="W75" s="151"/>
      <c r="X75" s="150"/>
      <c r="Y75" s="151"/>
      <c r="Z75" s="150"/>
      <c r="AA75" s="151"/>
      <c r="AB75" s="150"/>
      <c r="AC75" s="151"/>
      <c r="AD75" s="255"/>
      <c r="AE75" s="223"/>
      <c r="AF75" s="154">
        <v>8</v>
      </c>
      <c r="AG75" s="150"/>
      <c r="AH75" s="151"/>
      <c r="AI75" s="150"/>
      <c r="AJ75" s="151"/>
      <c r="AK75" s="150"/>
      <c r="AL75" s="151"/>
      <c r="AM75" s="150"/>
      <c r="AN75" s="151"/>
      <c r="AO75" s="150"/>
      <c r="AP75" s="151"/>
      <c r="AQ75" s="236"/>
      <c r="AR75" s="151"/>
      <c r="AS75" s="150"/>
      <c r="AT75" s="259"/>
      <c r="AU75" s="152"/>
      <c r="AV75" s="156">
        <f t="shared" si="27"/>
        <v>0</v>
      </c>
      <c r="AW75" s="156">
        <f t="shared" si="28"/>
        <v>0</v>
      </c>
      <c r="AX75" s="156">
        <f t="shared" si="29"/>
        <v>0</v>
      </c>
    </row>
    <row r="76" spans="1:50" s="153" customFormat="1" ht="24.95" customHeight="1">
      <c r="A76" s="479" t="s">
        <v>254</v>
      </c>
      <c r="B76" s="480"/>
      <c r="C76" s="480"/>
      <c r="D76" s="480"/>
      <c r="E76" s="480"/>
      <c r="F76" s="480"/>
      <c r="G76" s="480"/>
      <c r="H76" s="480"/>
      <c r="I76" s="480"/>
      <c r="J76" s="480"/>
      <c r="K76" s="480"/>
      <c r="L76" s="480"/>
      <c r="M76" s="480"/>
      <c r="N76" s="480"/>
      <c r="O76" s="256"/>
      <c r="P76" s="479" t="s">
        <v>255</v>
      </c>
      <c r="Q76" s="480"/>
      <c r="R76" s="480"/>
      <c r="S76" s="480"/>
      <c r="T76" s="480"/>
      <c r="U76" s="480"/>
      <c r="V76" s="480"/>
      <c r="W76" s="480"/>
      <c r="X76" s="480"/>
      <c r="Y76" s="480"/>
      <c r="Z76" s="480"/>
      <c r="AA76" s="480"/>
      <c r="AB76" s="480"/>
      <c r="AC76" s="481"/>
      <c r="AD76" s="256"/>
      <c r="AE76" s="223"/>
      <c r="AF76" s="154">
        <v>9</v>
      </c>
      <c r="AG76" s="150"/>
      <c r="AH76" s="151"/>
      <c r="AI76" s="150"/>
      <c r="AJ76" s="151"/>
      <c r="AK76" s="150"/>
      <c r="AL76" s="151"/>
      <c r="AM76" s="150"/>
      <c r="AN76" s="151"/>
      <c r="AO76" s="150"/>
      <c r="AP76" s="151"/>
      <c r="AQ76" s="236"/>
      <c r="AR76" s="151"/>
      <c r="AS76" s="150"/>
      <c r="AT76" s="260"/>
      <c r="AU76" s="152"/>
      <c r="AV76" s="156" t="str">
        <f t="shared" si="27"/>
        <v>U13 CAN ONLY COMPETE IN EITHER THE 800m OR 1500m</v>
      </c>
      <c r="AW76" s="156" t="str">
        <f t="shared" si="28"/>
        <v>U15 CAN ONLY COMPETE IN EITHER THE 800m OR 1500m</v>
      </c>
      <c r="AX76" s="156">
        <f t="shared" si="29"/>
        <v>0</v>
      </c>
    </row>
    <row r="77" spans="1:50" s="153" customFormat="1" ht="10.5" customHeight="1">
      <c r="A77" s="466" t="s">
        <v>439</v>
      </c>
      <c r="B77" s="466"/>
      <c r="C77" s="466"/>
      <c r="D77" s="466"/>
      <c r="E77" s="466"/>
      <c r="F77" s="466"/>
      <c r="G77" s="466"/>
      <c r="H77" s="466"/>
      <c r="I77" s="466"/>
      <c r="J77" s="466"/>
      <c r="K77" s="466"/>
      <c r="L77" s="466"/>
      <c r="M77" s="466"/>
      <c r="N77" s="466"/>
      <c r="O77" s="466"/>
      <c r="P77" s="466"/>
      <c r="Q77" s="466"/>
      <c r="R77" s="466"/>
      <c r="S77" s="466"/>
      <c r="T77" s="466"/>
      <c r="U77" s="466"/>
      <c r="V77" s="466"/>
      <c r="W77" s="466"/>
      <c r="X77" s="466"/>
      <c r="Y77" s="466"/>
      <c r="Z77" s="466"/>
      <c r="AA77" s="466"/>
      <c r="AB77" s="466"/>
      <c r="AC77" s="466"/>
      <c r="AD77" s="466"/>
      <c r="AE77" s="466"/>
      <c r="AF77" s="466"/>
      <c r="AG77" s="466"/>
      <c r="AH77" s="466"/>
      <c r="AI77" s="466"/>
      <c r="AJ77" s="466"/>
      <c r="AK77" s="466"/>
      <c r="AL77" s="466"/>
      <c r="AM77" s="466"/>
      <c r="AN77" s="466"/>
      <c r="AO77" s="466"/>
      <c r="AP77" s="466"/>
      <c r="AQ77" s="466"/>
      <c r="AR77" s="466"/>
      <c r="AS77" s="466"/>
      <c r="AT77" s="466"/>
      <c r="AU77" s="152"/>
    </row>
    <row r="78" spans="1:50" s="153" customFormat="1" ht="24" customHeight="1">
      <c r="A78" s="467"/>
      <c r="B78" s="467"/>
      <c r="C78" s="467"/>
      <c r="D78" s="467"/>
      <c r="E78" s="467"/>
      <c r="F78" s="467"/>
      <c r="G78" s="467"/>
      <c r="H78" s="467"/>
      <c r="I78" s="467"/>
      <c r="J78" s="467"/>
      <c r="K78" s="467"/>
      <c r="L78" s="467"/>
      <c r="M78" s="467"/>
      <c r="N78" s="467"/>
      <c r="O78" s="467"/>
      <c r="P78" s="467"/>
      <c r="Q78" s="467"/>
      <c r="R78" s="467"/>
      <c r="S78" s="467"/>
      <c r="T78" s="467"/>
      <c r="U78" s="467"/>
      <c r="V78" s="467"/>
      <c r="W78" s="467"/>
      <c r="X78" s="467"/>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152"/>
    </row>
    <row r="79" spans="1:50" s="153" customFormat="1" ht="24" customHeight="1">
      <c r="A79" s="467"/>
      <c r="B79" s="467"/>
      <c r="C79" s="467"/>
      <c r="D79" s="467"/>
      <c r="E79" s="467"/>
      <c r="F79" s="467"/>
      <c r="G79" s="467"/>
      <c r="H79" s="467"/>
      <c r="I79" s="467"/>
      <c r="J79" s="467"/>
      <c r="K79" s="467"/>
      <c r="L79" s="467"/>
      <c r="M79" s="467"/>
      <c r="N79" s="467"/>
      <c r="O79" s="467"/>
      <c r="P79" s="467"/>
      <c r="Q79" s="467"/>
      <c r="R79" s="467"/>
      <c r="S79" s="467"/>
      <c r="T79" s="467"/>
      <c r="U79" s="467"/>
      <c r="V79" s="467"/>
      <c r="W79" s="467"/>
      <c r="X79" s="467"/>
      <c r="Y79" s="467"/>
      <c r="Z79" s="467"/>
      <c r="AA79" s="467"/>
      <c r="AB79" s="467"/>
      <c r="AC79" s="467"/>
      <c r="AD79" s="467"/>
      <c r="AE79" s="467"/>
      <c r="AF79" s="467"/>
      <c r="AG79" s="467"/>
      <c r="AH79" s="467"/>
      <c r="AI79" s="467"/>
      <c r="AJ79" s="467"/>
      <c r="AK79" s="467"/>
      <c r="AL79" s="467"/>
      <c r="AM79" s="467"/>
      <c r="AN79" s="467"/>
      <c r="AO79" s="467"/>
      <c r="AP79" s="467"/>
      <c r="AQ79" s="467"/>
      <c r="AR79" s="467"/>
      <c r="AS79" s="467"/>
      <c r="AT79" s="467"/>
      <c r="AU79" s="155"/>
    </row>
    <row r="80" spans="1:50" s="153" customFormat="1" ht="24" customHeight="1">
      <c r="A80" s="467"/>
      <c r="B80" s="467"/>
      <c r="C80" s="467"/>
      <c r="D80" s="467"/>
      <c r="E80" s="467"/>
      <c r="F80" s="467"/>
      <c r="G80" s="467"/>
      <c r="H80" s="467"/>
      <c r="I80" s="467"/>
      <c r="J80" s="467"/>
      <c r="K80" s="467"/>
      <c r="L80" s="467"/>
      <c r="M80" s="467"/>
      <c r="N80" s="467"/>
      <c r="O80" s="467"/>
      <c r="P80" s="467"/>
      <c r="Q80" s="467"/>
      <c r="R80" s="467"/>
      <c r="S80" s="467"/>
      <c r="T80" s="467"/>
      <c r="U80" s="467"/>
      <c r="V80" s="467"/>
      <c r="W80" s="467"/>
      <c r="X80" s="467"/>
      <c r="Y80" s="467"/>
      <c r="Z80" s="467"/>
      <c r="AA80" s="467"/>
      <c r="AB80" s="467"/>
      <c r="AC80" s="467"/>
      <c r="AD80" s="467"/>
      <c r="AE80" s="467"/>
      <c r="AF80" s="467"/>
      <c r="AG80" s="467"/>
      <c r="AH80" s="467"/>
      <c r="AI80" s="467"/>
      <c r="AJ80" s="467"/>
      <c r="AK80" s="467"/>
      <c r="AL80" s="467"/>
      <c r="AM80" s="467"/>
      <c r="AN80" s="467"/>
      <c r="AO80" s="467"/>
      <c r="AP80" s="467"/>
      <c r="AQ80" s="467"/>
      <c r="AR80" s="467"/>
      <c r="AS80" s="467"/>
      <c r="AT80" s="467"/>
      <c r="AU80" s="155"/>
    </row>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24.95" customHeight="1"/>
    <row r="125" ht="24.95" customHeight="1"/>
    <row r="126" ht="24.95" customHeight="1"/>
    <row r="127" ht="24.95" customHeight="1"/>
    <row r="128" ht="24.95" customHeight="1"/>
    <row r="129" ht="24.95" customHeight="1"/>
    <row r="130" ht="24.95" customHeight="1"/>
    <row r="131" ht="24.95" customHeight="1"/>
    <row r="132" ht="24.95" customHeight="1"/>
    <row r="133" ht="24.95" customHeight="1"/>
    <row r="134" ht="24.95" customHeight="1"/>
    <row r="135" ht="24.95" customHeight="1"/>
    <row r="136" ht="24.95" customHeight="1"/>
    <row r="137" ht="24.95" customHeight="1"/>
    <row r="138" ht="24.95" customHeight="1"/>
    <row r="139" ht="24.95" customHeight="1"/>
    <row r="140" ht="24.95" customHeight="1"/>
    <row r="141" ht="24.95" customHeight="1"/>
    <row r="142" ht="24.95" customHeight="1"/>
    <row r="143" ht="24.95" customHeight="1"/>
    <row r="144" ht="24.95" customHeight="1"/>
    <row r="145" ht="24.95" customHeight="1"/>
    <row r="146" ht="24.95" customHeight="1"/>
    <row r="147" ht="24.95" customHeight="1"/>
    <row r="148" ht="24.95" customHeight="1"/>
    <row r="149" ht="24.95" customHeight="1"/>
    <row r="150" ht="24.95" customHeight="1"/>
    <row r="151" ht="24.95" customHeight="1"/>
    <row r="152" ht="24.95" customHeight="1"/>
    <row r="153" ht="24.95" customHeight="1"/>
    <row r="154" ht="24.95" customHeight="1"/>
    <row r="155" ht="24.95" customHeight="1"/>
    <row r="156" ht="24.95" customHeight="1"/>
    <row r="157" ht="24.95" customHeight="1"/>
    <row r="158" ht="24.95" customHeight="1"/>
    <row r="159" ht="24.95" customHeight="1"/>
    <row r="160" ht="24.95" customHeight="1"/>
    <row r="161" ht="24.95" customHeight="1"/>
    <row r="162" ht="24.95" customHeight="1"/>
    <row r="163" ht="24.95" customHeight="1"/>
    <row r="164" ht="24.95" customHeight="1"/>
    <row r="165" ht="24.95" customHeight="1"/>
    <row r="166" ht="24.95" customHeight="1"/>
    <row r="167" ht="24.95" customHeight="1"/>
    <row r="168" ht="24.95" customHeight="1"/>
    <row r="169" ht="24.95" customHeight="1"/>
    <row r="170" ht="24.95" customHeight="1"/>
    <row r="171" ht="24.95" customHeight="1"/>
    <row r="172" ht="24.95" customHeight="1"/>
    <row r="173" ht="24.95" customHeight="1"/>
    <row r="174" ht="24.95" customHeight="1"/>
    <row r="175" ht="24.95" customHeight="1"/>
    <row r="176" ht="24.95" customHeight="1"/>
    <row r="177" ht="24.95" customHeight="1"/>
    <row r="178" ht="24.95" customHeight="1"/>
    <row r="179" ht="24.95" customHeight="1"/>
    <row r="180" ht="24.95" customHeight="1"/>
    <row r="181" ht="24.95" customHeight="1"/>
    <row r="182" ht="24.95" customHeight="1"/>
    <row r="183" ht="24.95" customHeight="1"/>
    <row r="184" ht="24.95" customHeight="1"/>
    <row r="185" ht="24.95" customHeight="1"/>
    <row r="186" ht="24.95" customHeight="1"/>
    <row r="187" ht="24.95" customHeight="1"/>
    <row r="188" ht="24.95" customHeight="1"/>
    <row r="189" ht="24.95" customHeight="1"/>
    <row r="190" ht="24.95" customHeight="1"/>
    <row r="191" ht="24.95" customHeight="1"/>
    <row r="192" ht="24.95" customHeight="1"/>
    <row r="193" ht="24.95" customHeight="1"/>
    <row r="194" ht="24.95" customHeight="1"/>
    <row r="195" ht="24.95" customHeight="1"/>
    <row r="196" ht="24.95" customHeight="1"/>
    <row r="197" ht="24.95" customHeight="1"/>
    <row r="198" ht="24.95" customHeight="1"/>
    <row r="199" ht="24.95" customHeight="1"/>
    <row r="200" ht="24.95" customHeight="1"/>
    <row r="201" ht="24.95" customHeight="1"/>
    <row r="202" ht="24.95" customHeight="1"/>
    <row r="203" ht="24.95" customHeight="1"/>
    <row r="204" ht="24.95" customHeight="1"/>
    <row r="205" ht="24.95" customHeight="1"/>
    <row r="206" ht="24.95" customHeight="1"/>
    <row r="207" ht="24.95" customHeight="1"/>
    <row r="208" ht="24.95" customHeight="1"/>
    <row r="209" ht="24.95" customHeight="1"/>
    <row r="210" ht="24.95" customHeight="1"/>
    <row r="211" ht="24.95" customHeight="1"/>
    <row r="212" ht="24.95" customHeight="1"/>
    <row r="213" ht="24.95" customHeight="1"/>
    <row r="214" ht="24.95" customHeight="1"/>
    <row r="215" ht="24.95" customHeight="1"/>
    <row r="216" ht="24.95" customHeight="1"/>
    <row r="217" ht="24.95" customHeight="1"/>
    <row r="218" ht="24.95" customHeight="1"/>
    <row r="219" ht="24.95" customHeight="1"/>
    <row r="220" ht="24.95" customHeight="1"/>
    <row r="221" ht="24.95" customHeight="1"/>
    <row r="222" ht="24.95" customHeight="1"/>
    <row r="223" ht="24.95" customHeight="1"/>
    <row r="224" ht="24.95" customHeight="1"/>
    <row r="225" ht="24.95" customHeight="1"/>
    <row r="226" ht="24.95" customHeight="1"/>
    <row r="227" ht="24.95" customHeight="1"/>
    <row r="228" ht="24.95" customHeight="1"/>
  </sheetData>
  <sortState ref="A51:N57">
    <sortCondition ref="B51:B57"/>
  </sortState>
  <mergeCells count="24">
    <mergeCell ref="AE31:AF32"/>
    <mergeCell ref="B47:O47"/>
    <mergeCell ref="P47:AD47"/>
    <mergeCell ref="AE47:AP47"/>
    <mergeCell ref="A77:AT80"/>
    <mergeCell ref="AR47:AT47"/>
    <mergeCell ref="B48:O48"/>
    <mergeCell ref="P48:AD48"/>
    <mergeCell ref="AE48:AP48"/>
    <mergeCell ref="AR48:AT48"/>
    <mergeCell ref="A42:N42"/>
    <mergeCell ref="P42:AC42"/>
    <mergeCell ref="A43:AT46"/>
    <mergeCell ref="AE66:AF67"/>
    <mergeCell ref="A76:N76"/>
    <mergeCell ref="P76:AC76"/>
    <mergeCell ref="AR13:AT13"/>
    <mergeCell ref="AR14:AT14"/>
    <mergeCell ref="AE13:AP13"/>
    <mergeCell ref="AE14:AP14"/>
    <mergeCell ref="B13:O13"/>
    <mergeCell ref="B14:O14"/>
    <mergeCell ref="P13:AD13"/>
    <mergeCell ref="P14:AD14"/>
  </mergeCells>
  <phoneticPr fontId="28" type="noConversion"/>
  <printOptions horizontalCentered="1" verticalCentered="1"/>
  <pageMargins left="0" right="0" top="0" bottom="0" header="0" footer="0"/>
  <pageSetup paperSize="9" scale="58" fitToHeight="0" orientation="landscape" horizontalDpi="4294967295" verticalDpi="300" r:id="rId1"/>
  <headerFooter alignWithMargins="0"/>
  <rowBreaks count="1" manualBreakCount="1">
    <brk id="46" max="43" man="1"/>
  </rowBreaks>
</worksheet>
</file>

<file path=xl/worksheets/sheet11.xml><?xml version="1.0" encoding="utf-8"?>
<worksheet xmlns="http://schemas.openxmlformats.org/spreadsheetml/2006/main" xmlns:r="http://schemas.openxmlformats.org/officeDocument/2006/relationships">
  <sheetPr>
    <pageSetUpPr fitToPage="1"/>
  </sheetPr>
  <dimension ref="A1:AX228"/>
  <sheetViews>
    <sheetView view="pageBreakPreview" topLeftCell="A35" zoomScale="70" zoomScaleNormal="70" zoomScaleSheetLayoutView="70" workbookViewId="0">
      <selection activeCell="K25" sqref="K25"/>
    </sheetView>
  </sheetViews>
  <sheetFormatPr defaultColWidth="8" defaultRowHeight="15.75" outlineLevelRow="1"/>
  <cols>
    <col min="1" max="1" width="30.5703125" style="140" customWidth="1"/>
    <col min="2" max="3" width="3.7109375" style="141" customWidth="1"/>
    <col min="4" max="15" width="3.7109375" style="139" customWidth="1"/>
    <col min="16" max="16" width="30.7109375" style="141" customWidth="1"/>
    <col min="17" max="30" width="3.7109375" style="141" customWidth="1"/>
    <col min="31" max="31" width="30.7109375" style="141" customWidth="1"/>
    <col min="32" max="47" width="3.7109375" style="141" customWidth="1"/>
    <col min="48" max="48" width="26.7109375" style="140" bestFit="1" customWidth="1"/>
    <col min="49" max="49" width="25.85546875" style="140" bestFit="1" customWidth="1"/>
    <col min="50" max="50" width="26.42578125" style="140" bestFit="1" customWidth="1"/>
    <col min="51" max="51" width="18" style="140" customWidth="1"/>
    <col min="52" max="16384" width="8" style="140"/>
  </cols>
  <sheetData>
    <row r="1" spans="1:47" ht="100.5" customHeight="1" outlineLevel="1">
      <c r="A1" s="195" t="s">
        <v>194</v>
      </c>
      <c r="B1" s="196"/>
      <c r="C1" s="198" t="str">
        <f>C15</f>
        <v>N/S  LJ</v>
      </c>
      <c r="D1" s="198" t="str">
        <f>D15</f>
        <v>LONG JUMP</v>
      </c>
      <c r="E1" s="198" t="str">
        <f t="shared" ref="E1:N2" si="0">E15</f>
        <v>70mH</v>
      </c>
      <c r="F1" s="198" t="str">
        <f t="shared" si="0"/>
        <v>1500m</v>
      </c>
      <c r="G1" s="198" t="str">
        <f t="shared" si="0"/>
        <v>DISCUS</v>
      </c>
      <c r="H1" s="198" t="str">
        <f t="shared" si="0"/>
        <v>HIGH JUMP</v>
      </c>
      <c r="I1" s="198" t="str">
        <f t="shared" si="0"/>
        <v>100m</v>
      </c>
      <c r="J1" s="198" t="str">
        <f t="shared" si="0"/>
        <v>SHOT</v>
      </c>
      <c r="K1" s="198" t="str">
        <f t="shared" si="0"/>
        <v>JAVELIN</v>
      </c>
      <c r="L1" s="198" t="str">
        <f t="shared" si="0"/>
        <v>200m</v>
      </c>
      <c r="M1" s="198" t="str">
        <f t="shared" si="0"/>
        <v>800m</v>
      </c>
      <c r="N1" s="198" t="str">
        <f t="shared" si="0"/>
        <v>4 x 100m</v>
      </c>
      <c r="O1" s="199"/>
      <c r="P1" s="195" t="s">
        <v>200</v>
      </c>
      <c r="Q1" s="196"/>
      <c r="R1" s="198" t="str">
        <f t="shared" ref="R1:AC2" si="1">R15</f>
        <v>HIGH JUMP</v>
      </c>
      <c r="S1" s="198" t="str">
        <f t="shared" si="1"/>
        <v>75mH</v>
      </c>
      <c r="T1" s="198" t="str">
        <f t="shared" si="1"/>
        <v>DISCUS</v>
      </c>
      <c r="U1" s="198" t="str">
        <f t="shared" si="1"/>
        <v>1500m</v>
      </c>
      <c r="V1" s="198" t="str">
        <f t="shared" si="1"/>
        <v>SHOT</v>
      </c>
      <c r="W1" s="198" t="str">
        <f t="shared" si="1"/>
        <v>100m</v>
      </c>
      <c r="X1" s="198" t="str">
        <f t="shared" si="1"/>
        <v>JAVELIN</v>
      </c>
      <c r="Y1" s="198" t="str">
        <f t="shared" si="1"/>
        <v>300m</v>
      </c>
      <c r="Z1" s="198" t="str">
        <f t="shared" si="1"/>
        <v>LONG JUMP</v>
      </c>
      <c r="AA1" s="198" t="str">
        <f t="shared" si="1"/>
        <v>200m</v>
      </c>
      <c r="AB1" s="198" t="str">
        <f t="shared" si="1"/>
        <v>800m</v>
      </c>
      <c r="AC1" s="198" t="str">
        <f t="shared" si="1"/>
        <v>4 x 100m</v>
      </c>
      <c r="AD1" s="229"/>
      <c r="AE1" s="195" t="s">
        <v>201</v>
      </c>
      <c r="AF1" s="196"/>
      <c r="AG1" s="198" t="str">
        <f t="shared" ref="AG1:AS2" si="2">AG15</f>
        <v>HIGH JUMP</v>
      </c>
      <c r="AH1" s="198" t="str">
        <f t="shared" si="2"/>
        <v>DISCUS</v>
      </c>
      <c r="AI1" s="198" t="str">
        <f t="shared" si="2"/>
        <v>80mH</v>
      </c>
      <c r="AJ1" s="198" t="str">
        <f t="shared" si="2"/>
        <v>1500m</v>
      </c>
      <c r="AK1" s="198" t="str">
        <f t="shared" si="2"/>
        <v>SHOT</v>
      </c>
      <c r="AL1" s="198" t="str">
        <f t="shared" si="2"/>
        <v>100m</v>
      </c>
      <c r="AM1" s="198" t="str">
        <f t="shared" si="2"/>
        <v>JAVELIN</v>
      </c>
      <c r="AN1" s="198" t="str">
        <f t="shared" si="2"/>
        <v>300m</v>
      </c>
      <c r="AO1" s="198" t="str">
        <f t="shared" si="2"/>
        <v>LONG JUMP</v>
      </c>
      <c r="AP1" s="198" t="str">
        <f t="shared" si="2"/>
        <v>200m</v>
      </c>
      <c r="AQ1" s="198">
        <f t="shared" si="2"/>
        <v>0</v>
      </c>
      <c r="AR1" s="198" t="str">
        <f t="shared" si="2"/>
        <v>800m</v>
      </c>
      <c r="AS1" s="198" t="str">
        <f t="shared" si="2"/>
        <v>4 x 100m</v>
      </c>
    </row>
    <row r="2" spans="1:47" ht="36.75" outlineLevel="1">
      <c r="A2" s="200"/>
      <c r="B2" s="147"/>
      <c r="C2" s="202">
        <f>C16</f>
        <v>0.40625</v>
      </c>
      <c r="D2" s="202">
        <f>D16</f>
        <v>0.41666666666666669</v>
      </c>
      <c r="E2" s="202">
        <f t="shared" si="0"/>
        <v>0.4375</v>
      </c>
      <c r="F2" s="202">
        <f t="shared" si="0"/>
        <v>0.45833333333333331</v>
      </c>
      <c r="G2" s="202">
        <f t="shared" si="0"/>
        <v>0.5</v>
      </c>
      <c r="H2" s="202">
        <f t="shared" si="0"/>
        <v>0.54166666666666663</v>
      </c>
      <c r="I2" s="202">
        <f t="shared" si="0"/>
        <v>0.55555555555555558</v>
      </c>
      <c r="J2" s="202">
        <f t="shared" si="0"/>
        <v>0.58333333333333337</v>
      </c>
      <c r="K2" s="202">
        <f t="shared" si="0"/>
        <v>0.625</v>
      </c>
      <c r="L2" s="202">
        <f t="shared" si="0"/>
        <v>0.63888888888888895</v>
      </c>
      <c r="M2" s="202">
        <f t="shared" si="0"/>
        <v>0.66319444444444442</v>
      </c>
      <c r="N2" s="202">
        <f t="shared" si="0"/>
        <v>0.69791666666666663</v>
      </c>
      <c r="O2" s="203"/>
      <c r="P2" s="200"/>
      <c r="Q2" s="147"/>
      <c r="R2" s="202">
        <f t="shared" si="1"/>
        <v>0.41666666666666669</v>
      </c>
      <c r="S2" s="202">
        <f t="shared" si="1"/>
        <v>0.4513888888888889</v>
      </c>
      <c r="T2" s="202">
        <f t="shared" si="1"/>
        <v>0.45833333333333331</v>
      </c>
      <c r="U2" s="202">
        <f t="shared" si="1"/>
        <v>0.47222222222222227</v>
      </c>
      <c r="V2" s="202">
        <f t="shared" si="1"/>
        <v>0.5</v>
      </c>
      <c r="W2" s="202">
        <f t="shared" si="1"/>
        <v>0.54861111111111105</v>
      </c>
      <c r="X2" s="202">
        <f t="shared" si="1"/>
        <v>0.58333333333333337</v>
      </c>
      <c r="Y2" s="202">
        <f t="shared" si="1"/>
        <v>0.59027777777777779</v>
      </c>
      <c r="Z2" s="202">
        <f t="shared" si="1"/>
        <v>0.625</v>
      </c>
      <c r="AA2" s="202">
        <f t="shared" si="1"/>
        <v>0.64583333333333337</v>
      </c>
      <c r="AB2" s="202">
        <f t="shared" si="1"/>
        <v>0.67708333333333337</v>
      </c>
      <c r="AC2" s="202">
        <f t="shared" si="1"/>
        <v>0.70486111111111116</v>
      </c>
      <c r="AD2" s="230"/>
      <c r="AE2" s="200"/>
      <c r="AF2" s="147"/>
      <c r="AG2" s="202">
        <f t="shared" si="2"/>
        <v>0.41666666666666669</v>
      </c>
      <c r="AH2" s="202">
        <f t="shared" si="2"/>
        <v>0.45833333333333331</v>
      </c>
      <c r="AI2" s="202">
        <f t="shared" si="2"/>
        <v>0.46527777777777773</v>
      </c>
      <c r="AJ2" s="202">
        <f t="shared" si="2"/>
        <v>0.47222222222222227</v>
      </c>
      <c r="AK2" s="202">
        <f t="shared" si="2"/>
        <v>0.5</v>
      </c>
      <c r="AL2" s="202">
        <f t="shared" si="2"/>
        <v>0.55208333333333337</v>
      </c>
      <c r="AM2" s="202">
        <f t="shared" si="2"/>
        <v>0.58333333333333337</v>
      </c>
      <c r="AN2" s="202">
        <f t="shared" si="2"/>
        <v>0.59375</v>
      </c>
      <c r="AO2" s="202">
        <f t="shared" si="2"/>
        <v>0.625</v>
      </c>
      <c r="AP2" s="202">
        <f t="shared" si="2"/>
        <v>0.65277777777777779</v>
      </c>
      <c r="AQ2" s="202">
        <f t="shared" si="2"/>
        <v>0</v>
      </c>
      <c r="AR2" s="202">
        <f t="shared" si="2"/>
        <v>0.67708333333333337</v>
      </c>
      <c r="AS2" s="202">
        <f t="shared" si="2"/>
        <v>0.71180555555555547</v>
      </c>
    </row>
    <row r="3" spans="1:47" ht="26.1" customHeight="1" outlineLevel="1">
      <c r="A3" s="200" t="s">
        <v>48</v>
      </c>
      <c r="B3" s="147"/>
      <c r="C3" s="231">
        <f t="shared" ref="C3:N3" si="3">COUNTIF(C17:C41,"ns")</f>
        <v>0</v>
      </c>
      <c r="D3" s="231">
        <f t="shared" si="3"/>
        <v>0</v>
      </c>
      <c r="E3" s="231">
        <f t="shared" si="3"/>
        <v>2</v>
      </c>
      <c r="F3" s="231">
        <f t="shared" si="3"/>
        <v>0</v>
      </c>
      <c r="G3" s="231">
        <f t="shared" si="3"/>
        <v>0</v>
      </c>
      <c r="H3" s="231">
        <f t="shared" si="3"/>
        <v>0</v>
      </c>
      <c r="I3" s="231">
        <f t="shared" si="3"/>
        <v>0</v>
      </c>
      <c r="J3" s="231">
        <f t="shared" si="3"/>
        <v>0</v>
      </c>
      <c r="K3" s="231">
        <f t="shared" si="3"/>
        <v>0</v>
      </c>
      <c r="L3" s="231">
        <f t="shared" si="3"/>
        <v>2</v>
      </c>
      <c r="M3" s="231">
        <f t="shared" si="3"/>
        <v>0</v>
      </c>
      <c r="N3" s="231">
        <f t="shared" si="3"/>
        <v>0</v>
      </c>
      <c r="O3" s="203"/>
      <c r="P3" s="200" t="s">
        <v>48</v>
      </c>
      <c r="Q3" s="147"/>
      <c r="R3" s="231">
        <f t="shared" ref="R3:AC3" si="4">COUNTIF(R17:R41,"ns")</f>
        <v>2</v>
      </c>
      <c r="S3" s="231">
        <f t="shared" si="4"/>
        <v>0</v>
      </c>
      <c r="T3" s="231">
        <f t="shared" si="4"/>
        <v>0</v>
      </c>
      <c r="U3" s="231">
        <f t="shared" si="4"/>
        <v>0</v>
      </c>
      <c r="V3" s="231">
        <f t="shared" si="4"/>
        <v>0</v>
      </c>
      <c r="W3" s="231">
        <f t="shared" si="4"/>
        <v>0</v>
      </c>
      <c r="X3" s="231">
        <f t="shared" si="4"/>
        <v>0</v>
      </c>
      <c r="Y3" s="231">
        <f t="shared" si="4"/>
        <v>0</v>
      </c>
      <c r="Z3" s="231">
        <f t="shared" si="4"/>
        <v>0</v>
      </c>
      <c r="AA3" s="231">
        <f t="shared" si="4"/>
        <v>1</v>
      </c>
      <c r="AB3" s="231">
        <f t="shared" si="4"/>
        <v>0</v>
      </c>
      <c r="AC3" s="231">
        <f t="shared" si="4"/>
        <v>0</v>
      </c>
      <c r="AD3" s="230"/>
      <c r="AE3" s="200" t="s">
        <v>48</v>
      </c>
      <c r="AF3" s="147"/>
      <c r="AG3" s="231">
        <f t="shared" ref="AG3:AS3" si="5">COUNTIF(AG17:AG42,"ns")</f>
        <v>0</v>
      </c>
      <c r="AH3" s="231">
        <f t="shared" si="5"/>
        <v>1</v>
      </c>
      <c r="AI3" s="231">
        <f t="shared" si="5"/>
        <v>0</v>
      </c>
      <c r="AJ3" s="231">
        <f t="shared" si="5"/>
        <v>0</v>
      </c>
      <c r="AK3" s="231">
        <f t="shared" si="5"/>
        <v>1</v>
      </c>
      <c r="AL3" s="231">
        <f t="shared" si="5"/>
        <v>0</v>
      </c>
      <c r="AM3" s="231">
        <f t="shared" si="5"/>
        <v>1</v>
      </c>
      <c r="AN3" s="231">
        <f t="shared" si="5"/>
        <v>1</v>
      </c>
      <c r="AO3" s="231">
        <f t="shared" si="5"/>
        <v>0</v>
      </c>
      <c r="AP3" s="231">
        <f t="shared" si="5"/>
        <v>0</v>
      </c>
      <c r="AQ3" s="231">
        <f t="shared" si="5"/>
        <v>0</v>
      </c>
      <c r="AR3" s="231">
        <f t="shared" si="5"/>
        <v>0</v>
      </c>
      <c r="AS3" s="231">
        <f t="shared" si="5"/>
        <v>0</v>
      </c>
    </row>
    <row r="4" spans="1:47" ht="26.1" customHeight="1" outlineLevel="1">
      <c r="A4" s="200" t="s">
        <v>253</v>
      </c>
      <c r="B4" s="147"/>
      <c r="C4" s="231">
        <f>COUNTIF(C17:C41,"B")</f>
        <v>0</v>
      </c>
      <c r="D4" s="231">
        <f>COUNTIF(D17:D41,"B")</f>
        <v>1</v>
      </c>
      <c r="E4" s="231">
        <f t="shared" ref="E4:N4" si="6">COUNTIF(E17:E41,"B")</f>
        <v>1</v>
      </c>
      <c r="F4" s="231">
        <f t="shared" si="6"/>
        <v>1</v>
      </c>
      <c r="G4" s="231">
        <f t="shared" si="6"/>
        <v>1</v>
      </c>
      <c r="H4" s="231">
        <f t="shared" si="6"/>
        <v>1</v>
      </c>
      <c r="I4" s="231">
        <f t="shared" si="6"/>
        <v>1</v>
      </c>
      <c r="J4" s="231">
        <f t="shared" si="6"/>
        <v>1</v>
      </c>
      <c r="K4" s="231">
        <f t="shared" si="6"/>
        <v>0</v>
      </c>
      <c r="L4" s="231">
        <f t="shared" si="6"/>
        <v>1</v>
      </c>
      <c r="M4" s="231">
        <f t="shared" si="6"/>
        <v>1</v>
      </c>
      <c r="N4" s="231">
        <f t="shared" si="6"/>
        <v>0</v>
      </c>
      <c r="O4" s="203"/>
      <c r="P4" s="200" t="s">
        <v>253</v>
      </c>
      <c r="Q4" s="147"/>
      <c r="R4" s="231">
        <f t="shared" ref="R4:AC4" si="7">COUNTIF(R17:R41,"B")</f>
        <v>1</v>
      </c>
      <c r="S4" s="231">
        <f t="shared" si="7"/>
        <v>1</v>
      </c>
      <c r="T4" s="231">
        <f t="shared" si="7"/>
        <v>1</v>
      </c>
      <c r="U4" s="231">
        <f t="shared" si="7"/>
        <v>1</v>
      </c>
      <c r="V4" s="231">
        <f t="shared" si="7"/>
        <v>1</v>
      </c>
      <c r="W4" s="231">
        <f t="shared" si="7"/>
        <v>1</v>
      </c>
      <c r="X4" s="231">
        <f t="shared" si="7"/>
        <v>1</v>
      </c>
      <c r="Y4" s="231">
        <f t="shared" si="7"/>
        <v>1</v>
      </c>
      <c r="Z4" s="231">
        <f t="shared" si="7"/>
        <v>1</v>
      </c>
      <c r="AA4" s="231">
        <f t="shared" si="7"/>
        <v>1</v>
      </c>
      <c r="AB4" s="231">
        <f t="shared" si="7"/>
        <v>1</v>
      </c>
      <c r="AC4" s="231">
        <f t="shared" si="7"/>
        <v>0</v>
      </c>
      <c r="AD4" s="230"/>
      <c r="AE4" s="200" t="s">
        <v>253</v>
      </c>
      <c r="AF4" s="147"/>
      <c r="AG4" s="231">
        <f>COUNTIF(AG17:AG42,"B")</f>
        <v>1</v>
      </c>
      <c r="AH4" s="231">
        <f t="shared" ref="AH4:AS4" si="8">COUNTIF(AH17:AH42,"B")</f>
        <v>0</v>
      </c>
      <c r="AI4" s="231">
        <f t="shared" si="8"/>
        <v>0</v>
      </c>
      <c r="AJ4" s="231">
        <f t="shared" si="8"/>
        <v>1</v>
      </c>
      <c r="AK4" s="231">
        <f t="shared" si="8"/>
        <v>0</v>
      </c>
      <c r="AL4" s="231">
        <f t="shared" si="8"/>
        <v>0</v>
      </c>
      <c r="AM4" s="231">
        <f t="shared" si="8"/>
        <v>0</v>
      </c>
      <c r="AN4" s="231">
        <f t="shared" si="8"/>
        <v>1</v>
      </c>
      <c r="AO4" s="231">
        <f t="shared" si="8"/>
        <v>0</v>
      </c>
      <c r="AP4" s="231">
        <f t="shared" si="8"/>
        <v>0</v>
      </c>
      <c r="AQ4" s="231">
        <f t="shared" si="8"/>
        <v>0</v>
      </c>
      <c r="AR4" s="231">
        <f t="shared" si="8"/>
        <v>1</v>
      </c>
      <c r="AS4" s="231">
        <f t="shared" si="8"/>
        <v>0</v>
      </c>
    </row>
    <row r="5" spans="1:47" ht="26.1" customHeight="1" outlineLevel="1">
      <c r="A5" s="200" t="s">
        <v>84</v>
      </c>
      <c r="B5" s="147"/>
      <c r="C5" s="251">
        <f>COUNTIF(C17:C41,"A")</f>
        <v>0</v>
      </c>
      <c r="D5" s="251">
        <f>COUNTIF(D17:D41,"A")</f>
        <v>1</v>
      </c>
      <c r="E5" s="251">
        <f t="shared" ref="E5:M5" si="9">COUNTIF(E17:E41,"A")</f>
        <v>1</v>
      </c>
      <c r="F5" s="251">
        <f t="shared" si="9"/>
        <v>1</v>
      </c>
      <c r="G5" s="251">
        <f t="shared" si="9"/>
        <v>1</v>
      </c>
      <c r="H5" s="251">
        <f t="shared" si="9"/>
        <v>1</v>
      </c>
      <c r="I5" s="251">
        <f t="shared" si="9"/>
        <v>1</v>
      </c>
      <c r="J5" s="251">
        <f t="shared" si="9"/>
        <v>1</v>
      </c>
      <c r="K5" s="251">
        <f t="shared" si="9"/>
        <v>1</v>
      </c>
      <c r="L5" s="251">
        <f t="shared" si="9"/>
        <v>1</v>
      </c>
      <c r="M5" s="251">
        <f t="shared" si="9"/>
        <v>0</v>
      </c>
      <c r="N5" s="251">
        <f>COUNTIF(N17:N41,"1")</f>
        <v>1</v>
      </c>
      <c r="O5" s="203"/>
      <c r="P5" s="200" t="s">
        <v>84</v>
      </c>
      <c r="Q5" s="147"/>
      <c r="R5" s="251">
        <f t="shared" ref="R5:AB5" si="10">COUNTIF(R17:R41,"A")</f>
        <v>1</v>
      </c>
      <c r="S5" s="251">
        <f t="shared" si="10"/>
        <v>1</v>
      </c>
      <c r="T5" s="251">
        <f t="shared" si="10"/>
        <v>1</v>
      </c>
      <c r="U5" s="251">
        <f t="shared" si="10"/>
        <v>1</v>
      </c>
      <c r="V5" s="251">
        <f t="shared" si="10"/>
        <v>1</v>
      </c>
      <c r="W5" s="251">
        <f t="shared" si="10"/>
        <v>1</v>
      </c>
      <c r="X5" s="251">
        <f t="shared" si="10"/>
        <v>1</v>
      </c>
      <c r="Y5" s="251">
        <f t="shared" si="10"/>
        <v>1</v>
      </c>
      <c r="Z5" s="251">
        <f t="shared" si="10"/>
        <v>1</v>
      </c>
      <c r="AA5" s="251">
        <f t="shared" si="10"/>
        <v>1</v>
      </c>
      <c r="AB5" s="251">
        <f t="shared" si="10"/>
        <v>1</v>
      </c>
      <c r="AC5" s="251">
        <f>COUNTIF(AC17:AC41,"1")</f>
        <v>1</v>
      </c>
      <c r="AD5" s="230"/>
      <c r="AE5" s="200" t="s">
        <v>84</v>
      </c>
      <c r="AF5" s="147"/>
      <c r="AG5" s="251">
        <f>COUNTIF(AG17:AG42,"A")</f>
        <v>1</v>
      </c>
      <c r="AH5" s="251">
        <f t="shared" ref="AH5:AR5" si="11">COUNTIF(AH17:AH42,"A")</f>
        <v>1</v>
      </c>
      <c r="AI5" s="251">
        <f t="shared" si="11"/>
        <v>0</v>
      </c>
      <c r="AJ5" s="251">
        <f t="shared" si="11"/>
        <v>1</v>
      </c>
      <c r="AK5" s="251">
        <f t="shared" si="11"/>
        <v>1</v>
      </c>
      <c r="AL5" s="251">
        <f t="shared" si="11"/>
        <v>0</v>
      </c>
      <c r="AM5" s="251">
        <f t="shared" si="11"/>
        <v>0</v>
      </c>
      <c r="AN5" s="251">
        <f t="shared" si="11"/>
        <v>1</v>
      </c>
      <c r="AO5" s="251">
        <f t="shared" si="11"/>
        <v>1</v>
      </c>
      <c r="AP5" s="251">
        <f t="shared" si="11"/>
        <v>1</v>
      </c>
      <c r="AQ5" s="251">
        <f t="shared" si="11"/>
        <v>0</v>
      </c>
      <c r="AR5" s="251">
        <f t="shared" si="11"/>
        <v>1</v>
      </c>
      <c r="AS5" s="251">
        <f>COUNTIF(AS17:AS42,"1")</f>
        <v>0</v>
      </c>
    </row>
    <row r="6" spans="1:47" outlineLevel="1">
      <c r="A6" s="200"/>
      <c r="B6" s="147"/>
      <c r="C6" s="202"/>
      <c r="D6" s="202"/>
      <c r="E6" s="202"/>
      <c r="F6" s="202"/>
      <c r="G6" s="202"/>
      <c r="H6" s="202"/>
      <c r="I6" s="202"/>
      <c r="J6" s="202"/>
      <c r="K6" s="202"/>
      <c r="L6" s="202"/>
      <c r="M6" s="202"/>
      <c r="N6" s="202"/>
      <c r="O6" s="203"/>
      <c r="P6" s="200"/>
      <c r="Q6" s="147"/>
      <c r="R6" s="202"/>
      <c r="S6" s="202"/>
      <c r="T6" s="202"/>
      <c r="U6" s="202"/>
      <c r="V6" s="202"/>
      <c r="W6" s="202"/>
      <c r="X6" s="202"/>
      <c r="Y6" s="202"/>
      <c r="Z6" s="202"/>
      <c r="AA6" s="202"/>
      <c r="AB6" s="202"/>
      <c r="AC6" s="202"/>
      <c r="AD6" s="230"/>
      <c r="AE6" s="200"/>
      <c r="AF6" s="147"/>
      <c r="AG6" s="202"/>
      <c r="AH6" s="202"/>
      <c r="AI6" s="202"/>
      <c r="AJ6" s="202"/>
      <c r="AK6" s="202"/>
      <c r="AL6" s="202"/>
      <c r="AM6" s="202"/>
      <c r="AN6" s="202"/>
      <c r="AO6" s="202"/>
      <c r="AP6" s="202"/>
      <c r="AQ6" s="202"/>
      <c r="AR6" s="202"/>
      <c r="AS6" s="202"/>
    </row>
    <row r="7" spans="1:47" ht="99.75" customHeight="1" outlineLevel="1">
      <c r="A7" s="250" t="s">
        <v>203</v>
      </c>
      <c r="B7" s="196"/>
      <c r="C7" s="198" t="str">
        <f>C49</f>
        <v>ns  LJ</v>
      </c>
      <c r="D7" s="198" t="str">
        <f>D49</f>
        <v>1500m</v>
      </c>
      <c r="E7" s="198" t="str">
        <f t="shared" ref="E7:N8" si="12">E49</f>
        <v>75mH</v>
      </c>
      <c r="F7" s="198" t="str">
        <f t="shared" si="12"/>
        <v>SHOT</v>
      </c>
      <c r="G7" s="198" t="str">
        <f t="shared" si="12"/>
        <v>DISCUS</v>
      </c>
      <c r="H7" s="198" t="str">
        <f t="shared" si="12"/>
        <v>LONG JUMP</v>
      </c>
      <c r="I7" s="198" t="str">
        <f t="shared" si="12"/>
        <v>100m</v>
      </c>
      <c r="J7" s="198" t="str">
        <f t="shared" si="12"/>
        <v>HIGH JUMP</v>
      </c>
      <c r="K7" s="198" t="str">
        <f t="shared" si="12"/>
        <v>JAVELIN</v>
      </c>
      <c r="L7" s="198" t="str">
        <f t="shared" si="12"/>
        <v>200m</v>
      </c>
      <c r="M7" s="198" t="str">
        <f t="shared" si="12"/>
        <v>800m</v>
      </c>
      <c r="N7" s="198" t="str">
        <f t="shared" si="12"/>
        <v>4 x 100m</v>
      </c>
      <c r="O7" s="199"/>
      <c r="P7" s="250" t="s">
        <v>204</v>
      </c>
      <c r="Q7" s="196"/>
      <c r="R7" s="198" t="str">
        <f t="shared" ref="R7:AC8" si="13">R49</f>
        <v>DISCUS</v>
      </c>
      <c r="S7" s="198" t="str">
        <f t="shared" si="13"/>
        <v>80mH</v>
      </c>
      <c r="T7" s="198" t="str">
        <f t="shared" si="13"/>
        <v>HIGH JUMP</v>
      </c>
      <c r="U7" s="198" t="str">
        <f t="shared" si="13"/>
        <v>1500m</v>
      </c>
      <c r="V7" s="198" t="str">
        <f t="shared" si="13"/>
        <v>JAVELIN</v>
      </c>
      <c r="W7" s="198" t="str">
        <f t="shared" si="13"/>
        <v>100m</v>
      </c>
      <c r="X7" s="198" t="str">
        <f t="shared" si="13"/>
        <v>LONG JUMP</v>
      </c>
      <c r="Y7" s="198" t="str">
        <f t="shared" si="13"/>
        <v>400m</v>
      </c>
      <c r="Z7" s="198" t="str">
        <f t="shared" si="13"/>
        <v>SHOT</v>
      </c>
      <c r="AA7" s="198" t="str">
        <f t="shared" si="13"/>
        <v>200m</v>
      </c>
      <c r="AB7" s="198" t="str">
        <f t="shared" si="13"/>
        <v>800m</v>
      </c>
      <c r="AC7" s="198" t="str">
        <f t="shared" si="13"/>
        <v>4 x 100m</v>
      </c>
      <c r="AD7" s="229"/>
      <c r="AE7" s="250" t="s">
        <v>205</v>
      </c>
      <c r="AF7" s="196"/>
      <c r="AG7" s="198" t="str">
        <f t="shared" ref="AG7:AS8" si="14">AG49</f>
        <v>DISCUS</v>
      </c>
      <c r="AH7" s="198" t="str">
        <f t="shared" si="14"/>
        <v>HIGH JUMP</v>
      </c>
      <c r="AI7" s="198" t="str">
        <f t="shared" si="14"/>
        <v>100mH</v>
      </c>
      <c r="AJ7" s="198" t="str">
        <f t="shared" si="14"/>
        <v>1500m</v>
      </c>
      <c r="AK7" s="198" t="str">
        <f t="shared" si="14"/>
        <v>JAVELIN</v>
      </c>
      <c r="AL7" s="198" t="str">
        <f t="shared" si="14"/>
        <v>100m</v>
      </c>
      <c r="AM7" s="198" t="str">
        <f t="shared" si="14"/>
        <v>LONG JUMP</v>
      </c>
      <c r="AN7" s="198" t="str">
        <f t="shared" si="14"/>
        <v>400m</v>
      </c>
      <c r="AO7" s="198" t="str">
        <f t="shared" si="14"/>
        <v>SHOT</v>
      </c>
      <c r="AP7" s="198" t="str">
        <f t="shared" si="14"/>
        <v>200m</v>
      </c>
      <c r="AQ7" s="198">
        <f t="shared" si="14"/>
        <v>0</v>
      </c>
      <c r="AR7" s="198" t="str">
        <f t="shared" si="14"/>
        <v>800m</v>
      </c>
      <c r="AS7" s="198" t="str">
        <f t="shared" si="14"/>
        <v>4 x 100m</v>
      </c>
    </row>
    <row r="8" spans="1:47" ht="36.75" outlineLevel="1">
      <c r="A8" s="200"/>
      <c r="B8" s="147"/>
      <c r="C8" s="202">
        <f>C50</f>
        <v>0.40625</v>
      </c>
      <c r="D8" s="202">
        <f>D50</f>
        <v>0.44444444444444442</v>
      </c>
      <c r="E8" s="202">
        <f t="shared" si="12"/>
        <v>0.4513888888888889</v>
      </c>
      <c r="F8" s="202">
        <f t="shared" si="12"/>
        <v>0.45833333333333331</v>
      </c>
      <c r="G8" s="202">
        <f t="shared" si="12"/>
        <v>0.5</v>
      </c>
      <c r="H8" s="202">
        <f t="shared" si="12"/>
        <v>0.54166666666666663</v>
      </c>
      <c r="I8" s="202">
        <f t="shared" si="12"/>
        <v>0.55902777777777779</v>
      </c>
      <c r="J8" s="202">
        <f t="shared" si="12"/>
        <v>0.60416666666666663</v>
      </c>
      <c r="K8" s="202">
        <f t="shared" si="12"/>
        <v>0.625</v>
      </c>
      <c r="L8" s="202">
        <f t="shared" si="12"/>
        <v>0.64236111111111105</v>
      </c>
      <c r="M8" s="202">
        <f t="shared" si="12"/>
        <v>0.67013888888888884</v>
      </c>
      <c r="N8" s="202">
        <f t="shared" si="12"/>
        <v>0.70138888888888884</v>
      </c>
      <c r="O8" s="203"/>
      <c r="P8" s="200"/>
      <c r="Q8" s="147"/>
      <c r="R8" s="202">
        <f t="shared" si="13"/>
        <v>0.41666666666666669</v>
      </c>
      <c r="S8" s="202">
        <f t="shared" si="13"/>
        <v>0.46527777777777773</v>
      </c>
      <c r="T8" s="202">
        <f t="shared" si="13"/>
        <v>0.47916666666666669</v>
      </c>
      <c r="U8" s="202">
        <f t="shared" si="13"/>
        <v>0.4861111111111111</v>
      </c>
      <c r="V8" s="202">
        <f t="shared" si="13"/>
        <v>0.54166666666666663</v>
      </c>
      <c r="W8" s="202">
        <f t="shared" si="13"/>
        <v>0.54166666666666663</v>
      </c>
      <c r="X8" s="202">
        <f t="shared" si="13"/>
        <v>0.58333333333333337</v>
      </c>
      <c r="Y8" s="202">
        <f t="shared" si="13"/>
        <v>0.58333333333333337</v>
      </c>
      <c r="Z8" s="202">
        <f t="shared" si="13"/>
        <v>0.625</v>
      </c>
      <c r="AA8" s="202">
        <f t="shared" si="13"/>
        <v>0.64930555555555558</v>
      </c>
      <c r="AB8" s="202">
        <f t="shared" si="13"/>
        <v>0.68402777777777779</v>
      </c>
      <c r="AC8" s="202">
        <f t="shared" si="13"/>
        <v>0.70833333333333337</v>
      </c>
      <c r="AD8" s="230"/>
      <c r="AE8" s="200"/>
      <c r="AF8" s="147"/>
      <c r="AG8" s="202">
        <f t="shared" si="14"/>
        <v>0.41666666666666669</v>
      </c>
      <c r="AH8" s="202">
        <f t="shared" si="14"/>
        <v>0.47916666666666669</v>
      </c>
      <c r="AI8" s="202">
        <f t="shared" si="14"/>
        <v>0.4826388888888889</v>
      </c>
      <c r="AJ8" s="202">
        <f t="shared" si="14"/>
        <v>0.4861111111111111</v>
      </c>
      <c r="AK8" s="202">
        <f t="shared" si="14"/>
        <v>0.54166666666666663</v>
      </c>
      <c r="AL8" s="202">
        <f t="shared" si="14"/>
        <v>0.54513888888888895</v>
      </c>
      <c r="AM8" s="202">
        <f t="shared" si="14"/>
        <v>0.58333333333333337</v>
      </c>
      <c r="AN8" s="202">
        <f t="shared" si="14"/>
        <v>0.58680555555555558</v>
      </c>
      <c r="AO8" s="202">
        <f t="shared" si="14"/>
        <v>0.625</v>
      </c>
      <c r="AP8" s="202">
        <f t="shared" si="14"/>
        <v>0.65625</v>
      </c>
      <c r="AQ8" s="202">
        <f t="shared" si="14"/>
        <v>0</v>
      </c>
      <c r="AR8" s="202">
        <f t="shared" si="14"/>
        <v>0.68402777777777779</v>
      </c>
      <c r="AS8" s="202">
        <f t="shared" si="14"/>
        <v>0.71527777777777779</v>
      </c>
    </row>
    <row r="9" spans="1:47" ht="26.1" customHeight="1" outlineLevel="1">
      <c r="A9" s="200" t="s">
        <v>48</v>
      </c>
      <c r="B9" s="147"/>
      <c r="C9" s="231">
        <f t="shared" ref="C9:N9" si="15">COUNTIF(C51:C75,"ns")</f>
        <v>0</v>
      </c>
      <c r="D9" s="231">
        <f t="shared" si="15"/>
        <v>0</v>
      </c>
      <c r="E9" s="231">
        <f t="shared" si="15"/>
        <v>1</v>
      </c>
      <c r="F9" s="231">
        <f t="shared" si="15"/>
        <v>0</v>
      </c>
      <c r="G9" s="231">
        <f t="shared" si="15"/>
        <v>0</v>
      </c>
      <c r="H9" s="231">
        <f t="shared" si="15"/>
        <v>0</v>
      </c>
      <c r="I9" s="231">
        <f t="shared" si="15"/>
        <v>1</v>
      </c>
      <c r="J9" s="231">
        <f t="shared" si="15"/>
        <v>0</v>
      </c>
      <c r="K9" s="231">
        <f t="shared" si="15"/>
        <v>0</v>
      </c>
      <c r="L9" s="231">
        <f t="shared" si="15"/>
        <v>4</v>
      </c>
      <c r="M9" s="231">
        <f t="shared" si="15"/>
        <v>0</v>
      </c>
      <c r="N9" s="231">
        <f t="shared" si="15"/>
        <v>0</v>
      </c>
      <c r="O9" s="203"/>
      <c r="P9" s="200" t="s">
        <v>48</v>
      </c>
      <c r="Q9" s="147"/>
      <c r="R9" s="231">
        <f t="shared" ref="R9:AC9" si="16">COUNTIF(R51:R75,"ns")</f>
        <v>0</v>
      </c>
      <c r="S9" s="231">
        <f t="shared" si="16"/>
        <v>0</v>
      </c>
      <c r="T9" s="231">
        <f t="shared" si="16"/>
        <v>0</v>
      </c>
      <c r="U9" s="231">
        <f t="shared" si="16"/>
        <v>0</v>
      </c>
      <c r="V9" s="231">
        <f t="shared" si="16"/>
        <v>0</v>
      </c>
      <c r="W9" s="231">
        <f t="shared" si="16"/>
        <v>0</v>
      </c>
      <c r="X9" s="231">
        <f t="shared" si="16"/>
        <v>0</v>
      </c>
      <c r="Y9" s="231">
        <f t="shared" si="16"/>
        <v>0</v>
      </c>
      <c r="Z9" s="231">
        <f t="shared" si="16"/>
        <v>0</v>
      </c>
      <c r="AA9" s="231">
        <f t="shared" si="16"/>
        <v>0</v>
      </c>
      <c r="AB9" s="231">
        <f t="shared" si="16"/>
        <v>0</v>
      </c>
      <c r="AC9" s="231">
        <f t="shared" si="16"/>
        <v>0</v>
      </c>
      <c r="AD9" s="230"/>
      <c r="AE9" s="200" t="s">
        <v>48</v>
      </c>
      <c r="AF9" s="147"/>
      <c r="AG9" s="231">
        <f t="shared" ref="AG9:AS9" si="17">COUNTIF(AG51:AG76,"ns")</f>
        <v>1</v>
      </c>
      <c r="AH9" s="231">
        <f t="shared" si="17"/>
        <v>0</v>
      </c>
      <c r="AI9" s="231">
        <f t="shared" si="17"/>
        <v>0</v>
      </c>
      <c r="AJ9" s="231">
        <f t="shared" si="17"/>
        <v>0</v>
      </c>
      <c r="AK9" s="231">
        <f t="shared" si="17"/>
        <v>1</v>
      </c>
      <c r="AL9" s="231">
        <f t="shared" si="17"/>
        <v>0</v>
      </c>
      <c r="AM9" s="231">
        <f t="shared" si="17"/>
        <v>0</v>
      </c>
      <c r="AN9" s="231">
        <f t="shared" si="17"/>
        <v>1</v>
      </c>
      <c r="AO9" s="231">
        <f t="shared" si="17"/>
        <v>1</v>
      </c>
      <c r="AP9" s="231">
        <f t="shared" si="17"/>
        <v>2</v>
      </c>
      <c r="AQ9" s="231">
        <f t="shared" si="17"/>
        <v>0</v>
      </c>
      <c r="AR9" s="231">
        <f t="shared" si="17"/>
        <v>0</v>
      </c>
      <c r="AS9" s="231">
        <f t="shared" si="17"/>
        <v>0</v>
      </c>
    </row>
    <row r="10" spans="1:47" ht="26.1" customHeight="1" outlineLevel="1">
      <c r="A10" s="200" t="s">
        <v>253</v>
      </c>
      <c r="B10" s="147"/>
      <c r="C10" s="231">
        <f>COUNTIF(C51:C75,"B")</f>
        <v>0</v>
      </c>
      <c r="D10" s="231">
        <f>COUNTIF(D51:D75,"B")</f>
        <v>1</v>
      </c>
      <c r="E10" s="231">
        <f t="shared" ref="E10:N10" si="18">COUNTIF(E51:E75,"B")</f>
        <v>1</v>
      </c>
      <c r="F10" s="231">
        <f t="shared" si="18"/>
        <v>1</v>
      </c>
      <c r="G10" s="231">
        <f t="shared" si="18"/>
        <v>1</v>
      </c>
      <c r="H10" s="231">
        <f t="shared" si="18"/>
        <v>1</v>
      </c>
      <c r="I10" s="231">
        <f t="shared" si="18"/>
        <v>1</v>
      </c>
      <c r="J10" s="231">
        <f t="shared" si="18"/>
        <v>1</v>
      </c>
      <c r="K10" s="231">
        <f t="shared" si="18"/>
        <v>0</v>
      </c>
      <c r="L10" s="231">
        <f t="shared" si="18"/>
        <v>1</v>
      </c>
      <c r="M10" s="231">
        <f t="shared" si="18"/>
        <v>1</v>
      </c>
      <c r="N10" s="231">
        <f t="shared" si="18"/>
        <v>0</v>
      </c>
      <c r="O10" s="203"/>
      <c r="P10" s="200" t="s">
        <v>253</v>
      </c>
      <c r="Q10" s="147"/>
      <c r="R10" s="231">
        <f t="shared" ref="R10:AC10" si="19">COUNTIF(R51:R75,"B")</f>
        <v>1</v>
      </c>
      <c r="S10" s="231">
        <f t="shared" si="19"/>
        <v>0</v>
      </c>
      <c r="T10" s="231">
        <f t="shared" si="19"/>
        <v>1</v>
      </c>
      <c r="U10" s="231">
        <f t="shared" si="19"/>
        <v>0</v>
      </c>
      <c r="V10" s="231">
        <f t="shared" si="19"/>
        <v>1</v>
      </c>
      <c r="W10" s="231">
        <f t="shared" si="19"/>
        <v>1</v>
      </c>
      <c r="X10" s="231">
        <f t="shared" si="19"/>
        <v>1</v>
      </c>
      <c r="Y10" s="231">
        <f t="shared" si="19"/>
        <v>1</v>
      </c>
      <c r="Z10" s="231">
        <f t="shared" si="19"/>
        <v>1</v>
      </c>
      <c r="AA10" s="231">
        <f t="shared" si="19"/>
        <v>1</v>
      </c>
      <c r="AB10" s="231">
        <f t="shared" si="19"/>
        <v>0</v>
      </c>
      <c r="AC10" s="231">
        <f t="shared" si="19"/>
        <v>0</v>
      </c>
      <c r="AD10" s="230"/>
      <c r="AE10" s="200" t="s">
        <v>253</v>
      </c>
      <c r="AF10" s="147"/>
      <c r="AG10" s="231">
        <f>COUNTIF(AG51:AG76,"B")</f>
        <v>0</v>
      </c>
      <c r="AH10" s="231">
        <f t="shared" ref="AH10:AS10" si="20">COUNTIF(AH51:AH76,"B")</f>
        <v>0</v>
      </c>
      <c r="AI10" s="231">
        <f t="shared" si="20"/>
        <v>0</v>
      </c>
      <c r="AJ10" s="231">
        <f t="shared" si="20"/>
        <v>1</v>
      </c>
      <c r="AK10" s="231">
        <f t="shared" si="20"/>
        <v>0</v>
      </c>
      <c r="AL10" s="231">
        <f t="shared" si="20"/>
        <v>1</v>
      </c>
      <c r="AM10" s="231">
        <f t="shared" si="20"/>
        <v>1</v>
      </c>
      <c r="AN10" s="231">
        <f t="shared" si="20"/>
        <v>1</v>
      </c>
      <c r="AO10" s="231">
        <f t="shared" si="20"/>
        <v>0</v>
      </c>
      <c r="AP10" s="231">
        <f t="shared" si="20"/>
        <v>1</v>
      </c>
      <c r="AQ10" s="231">
        <f t="shared" si="20"/>
        <v>0</v>
      </c>
      <c r="AR10" s="231">
        <f t="shared" si="20"/>
        <v>0</v>
      </c>
      <c r="AS10" s="231">
        <f t="shared" si="20"/>
        <v>0</v>
      </c>
    </row>
    <row r="11" spans="1:47" ht="26.1" customHeight="1" outlineLevel="1">
      <c r="A11" s="200" t="s">
        <v>84</v>
      </c>
      <c r="B11" s="147"/>
      <c r="C11" s="251">
        <f>COUNTIF(C51:C75,"A")</f>
        <v>0</v>
      </c>
      <c r="D11" s="251">
        <f>COUNTIF(D51:D75,"A")</f>
        <v>1</v>
      </c>
      <c r="E11" s="251">
        <f t="shared" ref="E11:M11" si="21">COUNTIF(E51:E75,"A")</f>
        <v>1</v>
      </c>
      <c r="F11" s="251">
        <f t="shared" si="21"/>
        <v>1</v>
      </c>
      <c r="G11" s="251">
        <f t="shared" si="21"/>
        <v>1</v>
      </c>
      <c r="H11" s="251">
        <f t="shared" si="21"/>
        <v>1</v>
      </c>
      <c r="I11" s="251">
        <f t="shared" si="21"/>
        <v>1</v>
      </c>
      <c r="J11" s="251">
        <f t="shared" si="21"/>
        <v>1</v>
      </c>
      <c r="K11" s="251">
        <f t="shared" si="21"/>
        <v>0</v>
      </c>
      <c r="L11" s="251">
        <f t="shared" si="21"/>
        <v>1</v>
      </c>
      <c r="M11" s="251">
        <f t="shared" si="21"/>
        <v>1</v>
      </c>
      <c r="N11" s="251">
        <f>COUNTIF(N51:N75,"1")</f>
        <v>1</v>
      </c>
      <c r="O11" s="203"/>
      <c r="P11" s="200" t="s">
        <v>84</v>
      </c>
      <c r="Q11" s="147"/>
      <c r="R11" s="251">
        <f t="shared" ref="R11:AB11" si="22">COUNTIF(R51:R75,"A")</f>
        <v>1</v>
      </c>
      <c r="S11" s="251">
        <f t="shared" si="22"/>
        <v>1</v>
      </c>
      <c r="T11" s="251">
        <f t="shared" si="22"/>
        <v>1</v>
      </c>
      <c r="U11" s="251">
        <f t="shared" si="22"/>
        <v>0</v>
      </c>
      <c r="V11" s="251">
        <f t="shared" si="22"/>
        <v>1</v>
      </c>
      <c r="W11" s="251">
        <f t="shared" si="22"/>
        <v>1</v>
      </c>
      <c r="X11" s="251">
        <f t="shared" si="22"/>
        <v>1</v>
      </c>
      <c r="Y11" s="251">
        <f t="shared" si="22"/>
        <v>1</v>
      </c>
      <c r="Z11" s="251">
        <f t="shared" si="22"/>
        <v>1</v>
      </c>
      <c r="AA11" s="251">
        <f t="shared" si="22"/>
        <v>1</v>
      </c>
      <c r="AB11" s="251">
        <f t="shared" si="22"/>
        <v>0</v>
      </c>
      <c r="AC11" s="251">
        <f>COUNTIF(AC51:AC75,"1")</f>
        <v>1</v>
      </c>
      <c r="AD11" s="230"/>
      <c r="AE11" s="200" t="s">
        <v>84</v>
      </c>
      <c r="AF11" s="147"/>
      <c r="AG11" s="251">
        <f>COUNTIF(AG51:AG76,"A")</f>
        <v>1</v>
      </c>
      <c r="AH11" s="251">
        <f t="shared" ref="AH11:AR11" si="23">COUNTIF(AH51:AH76,"A")</f>
        <v>0</v>
      </c>
      <c r="AI11" s="251">
        <f t="shared" si="23"/>
        <v>0</v>
      </c>
      <c r="AJ11" s="251">
        <f t="shared" si="23"/>
        <v>1</v>
      </c>
      <c r="AK11" s="251">
        <f t="shared" si="23"/>
        <v>1</v>
      </c>
      <c r="AL11" s="251">
        <f t="shared" si="23"/>
        <v>1</v>
      </c>
      <c r="AM11" s="251">
        <f t="shared" si="23"/>
        <v>1</v>
      </c>
      <c r="AN11" s="251">
        <f t="shared" si="23"/>
        <v>1</v>
      </c>
      <c r="AO11" s="251">
        <f t="shared" si="23"/>
        <v>1</v>
      </c>
      <c r="AP11" s="251">
        <f t="shared" si="23"/>
        <v>1</v>
      </c>
      <c r="AQ11" s="251">
        <f t="shared" si="23"/>
        <v>0</v>
      </c>
      <c r="AR11" s="251">
        <f t="shared" si="23"/>
        <v>1</v>
      </c>
      <c r="AS11" s="251">
        <f>COUNTIF(AS51:AS76,"1")</f>
        <v>1</v>
      </c>
    </row>
    <row r="13" spans="1:47" s="131" customFormat="1" ht="30" customHeight="1">
      <c r="A13" s="129" t="s">
        <v>21</v>
      </c>
      <c r="B13" s="463" t="str">
        <f>'MATCH DETAILS'!B4</f>
        <v>HORSPATH ROAD, OXFORD</v>
      </c>
      <c r="C13" s="463"/>
      <c r="D13" s="463"/>
      <c r="E13" s="463"/>
      <c r="F13" s="463"/>
      <c r="G13" s="463"/>
      <c r="H13" s="463"/>
      <c r="I13" s="463"/>
      <c r="J13" s="463"/>
      <c r="K13" s="463"/>
      <c r="L13" s="463"/>
      <c r="M13" s="463"/>
      <c r="N13" s="463"/>
      <c r="O13" s="463"/>
      <c r="P13" s="465" t="s">
        <v>232</v>
      </c>
      <c r="Q13" s="465"/>
      <c r="R13" s="465"/>
      <c r="S13" s="465"/>
      <c r="T13" s="465"/>
      <c r="U13" s="465"/>
      <c r="V13" s="465"/>
      <c r="W13" s="465"/>
      <c r="X13" s="465"/>
      <c r="Y13" s="465"/>
      <c r="Z13" s="465"/>
      <c r="AA13" s="465"/>
      <c r="AB13" s="465"/>
      <c r="AC13" s="465"/>
      <c r="AD13" s="465"/>
      <c r="AE13" s="461" t="s">
        <v>192</v>
      </c>
      <c r="AF13" s="461"/>
      <c r="AG13" s="461"/>
      <c r="AH13" s="461"/>
      <c r="AI13" s="461"/>
      <c r="AJ13" s="461"/>
      <c r="AK13" s="461"/>
      <c r="AL13" s="461"/>
      <c r="AM13" s="461"/>
      <c r="AN13" s="461"/>
      <c r="AO13" s="461"/>
      <c r="AP13" s="461"/>
      <c r="AQ13" s="219"/>
      <c r="AR13" s="459" t="str">
        <f>'MATCH DETAILS'!C8</f>
        <v>X</v>
      </c>
      <c r="AS13" s="459"/>
      <c r="AT13" s="459"/>
      <c r="AU13" s="130"/>
    </row>
    <row r="14" spans="1:47" s="134" customFormat="1" ht="30" customHeight="1">
      <c r="A14" s="132" t="s">
        <v>22</v>
      </c>
      <c r="B14" s="464">
        <f>'MATCH DETAILS'!B3</f>
        <v>41525</v>
      </c>
      <c r="C14" s="464"/>
      <c r="D14" s="464"/>
      <c r="E14" s="464"/>
      <c r="F14" s="464"/>
      <c r="G14" s="464"/>
      <c r="H14" s="464"/>
      <c r="I14" s="464"/>
      <c r="J14" s="464"/>
      <c r="K14" s="464"/>
      <c r="L14" s="464"/>
      <c r="M14" s="464"/>
      <c r="N14" s="464"/>
      <c r="O14" s="464"/>
      <c r="P14" s="465" t="s">
        <v>193</v>
      </c>
      <c r="Q14" s="465"/>
      <c r="R14" s="465"/>
      <c r="S14" s="465"/>
      <c r="T14" s="465"/>
      <c r="U14" s="465"/>
      <c r="V14" s="465"/>
      <c r="W14" s="465"/>
      <c r="X14" s="465"/>
      <c r="Y14" s="465"/>
      <c r="Z14" s="465"/>
      <c r="AA14" s="465"/>
      <c r="AB14" s="465"/>
      <c r="AC14" s="465"/>
      <c r="AD14" s="465"/>
      <c r="AE14" s="462" t="str">
        <f>'MATCH DETAILS'!B8</f>
        <v>TEAM KENNET</v>
      </c>
      <c r="AF14" s="462"/>
      <c r="AG14" s="462"/>
      <c r="AH14" s="462"/>
      <c r="AI14" s="462"/>
      <c r="AJ14" s="462"/>
      <c r="AK14" s="462"/>
      <c r="AL14" s="462"/>
      <c r="AM14" s="462"/>
      <c r="AN14" s="462"/>
      <c r="AO14" s="462"/>
      <c r="AP14" s="462"/>
      <c r="AQ14" s="220"/>
      <c r="AR14" s="460" t="str">
        <f>'MATCH DETAILS'!D8</f>
        <v>XX</v>
      </c>
      <c r="AS14" s="460"/>
      <c r="AT14" s="460"/>
      <c r="AU14" s="133"/>
    </row>
    <row r="15" spans="1:47" s="136" customFormat="1" ht="91.5" customHeight="1">
      <c r="A15" s="195" t="s">
        <v>194</v>
      </c>
      <c r="B15" s="196"/>
      <c r="C15" s="144" t="s">
        <v>262</v>
      </c>
      <c r="D15" s="197" t="s">
        <v>195</v>
      </c>
      <c r="E15" s="144" t="s">
        <v>14</v>
      </c>
      <c r="F15" s="197" t="s">
        <v>6</v>
      </c>
      <c r="G15" s="144" t="s">
        <v>197</v>
      </c>
      <c r="H15" s="197" t="s">
        <v>198</v>
      </c>
      <c r="I15" s="198" t="s">
        <v>2</v>
      </c>
      <c r="J15" s="197" t="s">
        <v>196</v>
      </c>
      <c r="K15" s="198" t="s">
        <v>199</v>
      </c>
      <c r="L15" s="197" t="s">
        <v>4</v>
      </c>
      <c r="M15" s="198" t="s">
        <v>3</v>
      </c>
      <c r="N15" s="197" t="s">
        <v>8</v>
      </c>
      <c r="O15" s="252"/>
      <c r="P15" s="195" t="s">
        <v>200</v>
      </c>
      <c r="Q15" s="196"/>
      <c r="R15" s="197" t="s">
        <v>198</v>
      </c>
      <c r="S15" s="198" t="s">
        <v>9</v>
      </c>
      <c r="T15" s="197" t="s">
        <v>197</v>
      </c>
      <c r="U15" s="198" t="s">
        <v>6</v>
      </c>
      <c r="V15" s="197" t="s">
        <v>196</v>
      </c>
      <c r="W15" s="198" t="s">
        <v>2</v>
      </c>
      <c r="X15" s="197" t="s">
        <v>199</v>
      </c>
      <c r="Y15" s="198" t="s">
        <v>13</v>
      </c>
      <c r="Z15" s="197" t="s">
        <v>195</v>
      </c>
      <c r="AA15" s="198" t="s">
        <v>4</v>
      </c>
      <c r="AB15" s="197" t="s">
        <v>3</v>
      </c>
      <c r="AC15" s="198" t="s">
        <v>8</v>
      </c>
      <c r="AD15" s="252"/>
      <c r="AE15" s="195" t="s">
        <v>201</v>
      </c>
      <c r="AF15" s="196"/>
      <c r="AG15" s="197" t="s">
        <v>198</v>
      </c>
      <c r="AH15" s="198" t="s">
        <v>197</v>
      </c>
      <c r="AI15" s="197" t="s">
        <v>15</v>
      </c>
      <c r="AJ15" s="198" t="s">
        <v>6</v>
      </c>
      <c r="AK15" s="197" t="s">
        <v>196</v>
      </c>
      <c r="AL15" s="198" t="s">
        <v>2</v>
      </c>
      <c r="AM15" s="197" t="s">
        <v>199</v>
      </c>
      <c r="AN15" s="198" t="s">
        <v>13</v>
      </c>
      <c r="AO15" s="197" t="s">
        <v>195</v>
      </c>
      <c r="AP15" s="198" t="s">
        <v>4</v>
      </c>
      <c r="AQ15" s="253"/>
      <c r="AR15" s="198" t="s">
        <v>3</v>
      </c>
      <c r="AS15" s="197" t="s">
        <v>8</v>
      </c>
      <c r="AT15" s="252"/>
      <c r="AU15" s="135"/>
    </row>
    <row r="16" spans="1:47" s="138" customFormat="1" ht="39.950000000000003" customHeight="1">
      <c r="A16" s="200"/>
      <c r="B16" s="147"/>
      <c r="C16" s="202">
        <v>0.40625</v>
      </c>
      <c r="D16" s="201">
        <v>0.41666666666666669</v>
      </c>
      <c r="E16" s="202">
        <v>0.4375</v>
      </c>
      <c r="F16" s="201">
        <v>0.45833333333333331</v>
      </c>
      <c r="G16" s="202">
        <v>0.5</v>
      </c>
      <c r="H16" s="201">
        <v>0.54166666666666663</v>
      </c>
      <c r="I16" s="202">
        <v>0.55555555555555558</v>
      </c>
      <c r="J16" s="201">
        <v>0.58333333333333337</v>
      </c>
      <c r="K16" s="202">
        <v>0.625</v>
      </c>
      <c r="L16" s="201">
        <v>0.63888888888888895</v>
      </c>
      <c r="M16" s="202">
        <v>0.66319444444444442</v>
      </c>
      <c r="N16" s="201">
        <v>0.69791666666666663</v>
      </c>
      <c r="O16" s="234"/>
      <c r="P16" s="200"/>
      <c r="Q16" s="147"/>
      <c r="R16" s="201">
        <v>0.41666666666666669</v>
      </c>
      <c r="S16" s="202">
        <v>0.4513888888888889</v>
      </c>
      <c r="T16" s="201">
        <v>0.45833333333333331</v>
      </c>
      <c r="U16" s="202">
        <v>0.47222222222222227</v>
      </c>
      <c r="V16" s="201">
        <v>0.5</v>
      </c>
      <c r="W16" s="202">
        <v>0.54861111111111105</v>
      </c>
      <c r="X16" s="201">
        <v>0.58333333333333337</v>
      </c>
      <c r="Y16" s="202">
        <v>0.59027777777777779</v>
      </c>
      <c r="Z16" s="201">
        <v>0.625</v>
      </c>
      <c r="AA16" s="202">
        <v>0.64583333333333337</v>
      </c>
      <c r="AB16" s="201">
        <v>0.67708333333333337</v>
      </c>
      <c r="AC16" s="202">
        <v>0.70486111111111116</v>
      </c>
      <c r="AD16" s="234"/>
      <c r="AE16" s="200"/>
      <c r="AF16" s="147"/>
      <c r="AG16" s="201">
        <v>0.41666666666666669</v>
      </c>
      <c r="AH16" s="202">
        <v>0.45833333333333331</v>
      </c>
      <c r="AI16" s="201">
        <v>0.46527777777777773</v>
      </c>
      <c r="AJ16" s="202">
        <v>0.47222222222222227</v>
      </c>
      <c r="AK16" s="201">
        <v>0.5</v>
      </c>
      <c r="AL16" s="202">
        <v>0.55208333333333337</v>
      </c>
      <c r="AM16" s="201">
        <v>0.58333333333333337</v>
      </c>
      <c r="AN16" s="202">
        <v>0.59375</v>
      </c>
      <c r="AO16" s="201">
        <v>0.625</v>
      </c>
      <c r="AP16" s="202">
        <v>0.65277777777777779</v>
      </c>
      <c r="AQ16" s="254"/>
      <c r="AR16" s="202">
        <v>0.67708333333333337</v>
      </c>
      <c r="AS16" s="201">
        <v>0.71180555555555547</v>
      </c>
      <c r="AT16" s="234"/>
      <c r="AU16" s="137"/>
    </row>
    <row r="17" spans="1:50" ht="24.95" customHeight="1">
      <c r="A17" s="223" t="s">
        <v>699</v>
      </c>
      <c r="B17" s="154">
        <v>2</v>
      </c>
      <c r="C17" s="154"/>
      <c r="D17" s="204"/>
      <c r="E17" s="151"/>
      <c r="F17" s="204"/>
      <c r="G17" s="151"/>
      <c r="H17" s="204"/>
      <c r="I17" s="151"/>
      <c r="J17" s="204"/>
      <c r="K17" s="151"/>
      <c r="L17" s="204"/>
      <c r="M17" s="154"/>
      <c r="N17" s="204"/>
      <c r="O17" s="234"/>
      <c r="P17" s="223" t="s">
        <v>334</v>
      </c>
      <c r="Q17" s="154">
        <v>1</v>
      </c>
      <c r="R17" s="204" t="s">
        <v>1</v>
      </c>
      <c r="S17" s="151"/>
      <c r="T17" s="204"/>
      <c r="U17" s="151" t="s">
        <v>1</v>
      </c>
      <c r="V17" s="204"/>
      <c r="W17" s="151"/>
      <c r="X17" s="204"/>
      <c r="Y17" s="151" t="s">
        <v>1</v>
      </c>
      <c r="Z17" s="204"/>
      <c r="AA17" s="151"/>
      <c r="AB17" s="204"/>
      <c r="AC17" s="151"/>
      <c r="AD17" s="234"/>
      <c r="AE17" s="223" t="s">
        <v>333</v>
      </c>
      <c r="AF17" s="154">
        <v>1</v>
      </c>
      <c r="AG17" s="204"/>
      <c r="AH17" s="151" t="s">
        <v>0</v>
      </c>
      <c r="AI17" s="204"/>
      <c r="AJ17" s="151"/>
      <c r="AK17" s="204"/>
      <c r="AL17" s="151"/>
      <c r="AM17" s="204"/>
      <c r="AN17" s="151" t="s">
        <v>1</v>
      </c>
      <c r="AO17" s="204"/>
      <c r="AP17" s="151"/>
      <c r="AQ17" s="235"/>
      <c r="AR17" s="151" t="s">
        <v>1</v>
      </c>
      <c r="AS17" s="204"/>
      <c r="AT17" s="234"/>
      <c r="AU17" s="139"/>
      <c r="AV17" s="157" t="str">
        <f t="shared" ref="AV17:AV42" si="24">A17</f>
        <v>Amelia Mckay</v>
      </c>
      <c r="AW17" s="157" t="str">
        <f t="shared" ref="AW17:AW42" si="25">P17</f>
        <v>Susie Drake</v>
      </c>
      <c r="AX17" s="157" t="str">
        <f t="shared" ref="AX17:AX42" si="26">AE17</f>
        <v>Georgina Bradford</v>
      </c>
    </row>
    <row r="18" spans="1:50" ht="24.95" customHeight="1">
      <c r="A18" s="223" t="s">
        <v>339</v>
      </c>
      <c r="B18" s="154">
        <v>3</v>
      </c>
      <c r="C18" s="154"/>
      <c r="D18" s="204" t="s">
        <v>1</v>
      </c>
      <c r="E18" s="151"/>
      <c r="F18" s="204" t="s">
        <v>1</v>
      </c>
      <c r="G18" s="151"/>
      <c r="H18" s="204"/>
      <c r="I18" s="151" t="s">
        <v>0</v>
      </c>
      <c r="J18" s="204"/>
      <c r="K18" s="151"/>
      <c r="L18" s="204"/>
      <c r="M18" s="154"/>
      <c r="N18" s="204"/>
      <c r="O18" s="234"/>
      <c r="P18" s="223" t="s">
        <v>332</v>
      </c>
      <c r="Q18" s="154">
        <v>2</v>
      </c>
      <c r="R18" s="204"/>
      <c r="S18" s="151"/>
      <c r="T18" s="204" t="s">
        <v>0</v>
      </c>
      <c r="U18" s="151"/>
      <c r="V18" s="204" t="s">
        <v>0</v>
      </c>
      <c r="W18" s="151"/>
      <c r="X18" s="204"/>
      <c r="Y18" s="151"/>
      <c r="Z18" s="204"/>
      <c r="AA18" s="151"/>
      <c r="AB18" s="204" t="s">
        <v>1</v>
      </c>
      <c r="AC18" s="151"/>
      <c r="AD18" s="234"/>
      <c r="AE18" s="223" t="s">
        <v>330</v>
      </c>
      <c r="AF18" s="154">
        <v>2</v>
      </c>
      <c r="AG18" s="204" t="s">
        <v>0</v>
      </c>
      <c r="AH18" s="151"/>
      <c r="AI18" s="204"/>
      <c r="AJ18" s="151"/>
      <c r="AK18" s="204"/>
      <c r="AL18" s="151"/>
      <c r="AM18" s="204"/>
      <c r="AN18" s="151" t="s">
        <v>0</v>
      </c>
      <c r="AO18" s="204"/>
      <c r="AP18" s="151"/>
      <c r="AQ18" s="235"/>
      <c r="AR18" s="151" t="s">
        <v>0</v>
      </c>
      <c r="AS18" s="204"/>
      <c r="AT18" s="234"/>
      <c r="AU18" s="139"/>
      <c r="AV18" s="157" t="str">
        <f t="shared" si="24"/>
        <v>Holly Donohoe</v>
      </c>
      <c r="AW18" s="157" t="str">
        <f t="shared" si="25"/>
        <v>Chloe Jones</v>
      </c>
      <c r="AX18" s="157" t="str">
        <f t="shared" si="26"/>
        <v>Yasmin Ryder</v>
      </c>
    </row>
    <row r="19" spans="1:50" ht="24.95" customHeight="1">
      <c r="A19" s="223" t="s">
        <v>328</v>
      </c>
      <c r="B19" s="154">
        <v>4</v>
      </c>
      <c r="C19" s="154"/>
      <c r="D19" s="204"/>
      <c r="E19" s="151"/>
      <c r="F19" s="204"/>
      <c r="G19" s="151" t="s">
        <v>1</v>
      </c>
      <c r="H19" s="204"/>
      <c r="I19" s="151"/>
      <c r="J19" s="204" t="s">
        <v>1</v>
      </c>
      <c r="K19" s="151"/>
      <c r="L19" s="204" t="s">
        <v>1</v>
      </c>
      <c r="M19" s="154"/>
      <c r="N19" s="204">
        <v>1</v>
      </c>
      <c r="O19" s="234"/>
      <c r="P19" s="223" t="s">
        <v>700</v>
      </c>
      <c r="Q19" s="154">
        <v>3</v>
      </c>
      <c r="R19" s="204"/>
      <c r="S19" s="151"/>
      <c r="T19" s="204"/>
      <c r="U19" s="151"/>
      <c r="V19" s="204"/>
      <c r="W19" s="151" t="s">
        <v>0</v>
      </c>
      <c r="X19" s="204"/>
      <c r="Y19" s="151"/>
      <c r="Z19" s="204" t="s">
        <v>0</v>
      </c>
      <c r="AA19" s="151"/>
      <c r="AB19" s="204"/>
      <c r="AC19" s="151">
        <v>4</v>
      </c>
      <c r="AD19" s="234"/>
      <c r="AE19" s="223" t="s">
        <v>701</v>
      </c>
      <c r="AF19" s="154">
        <v>3</v>
      </c>
      <c r="AG19" s="204" t="s">
        <v>1</v>
      </c>
      <c r="AH19" s="151"/>
      <c r="AI19" s="204"/>
      <c r="AJ19" s="151" t="s">
        <v>0</v>
      </c>
      <c r="AK19" s="204"/>
      <c r="AL19" s="151"/>
      <c r="AM19" s="204"/>
      <c r="AN19" s="151"/>
      <c r="AO19" s="204" t="s">
        <v>0</v>
      </c>
      <c r="AP19" s="151"/>
      <c r="AQ19" s="235"/>
      <c r="AR19" s="151"/>
      <c r="AS19" s="204"/>
      <c r="AT19" s="234"/>
      <c r="AU19" s="139"/>
      <c r="AV19" s="157" t="str">
        <f t="shared" si="24"/>
        <v>Mia Eldridge</v>
      </c>
      <c r="AW19" s="157" t="str">
        <f t="shared" si="25"/>
        <v>Georgia Featherstone</v>
      </c>
      <c r="AX19" s="157" t="str">
        <f t="shared" si="26"/>
        <v>Rhea Walter</v>
      </c>
    </row>
    <row r="20" spans="1:50" ht="24.95" customHeight="1">
      <c r="A20" s="223" t="s">
        <v>704</v>
      </c>
      <c r="B20" s="154">
        <v>5</v>
      </c>
      <c r="C20" s="154"/>
      <c r="D20" s="204" t="s">
        <v>0</v>
      </c>
      <c r="E20" s="151" t="s">
        <v>0</v>
      </c>
      <c r="F20" s="204"/>
      <c r="G20" s="151"/>
      <c r="H20" s="204"/>
      <c r="I20" s="151"/>
      <c r="J20" s="204"/>
      <c r="K20" s="151"/>
      <c r="L20" s="204" t="s">
        <v>0</v>
      </c>
      <c r="M20" s="154"/>
      <c r="N20" s="204">
        <v>2</v>
      </c>
      <c r="O20" s="234"/>
      <c r="P20" s="223" t="s">
        <v>705</v>
      </c>
      <c r="Q20" s="154">
        <v>5</v>
      </c>
      <c r="R20" s="204"/>
      <c r="S20" s="151"/>
      <c r="T20" s="204" t="s">
        <v>1</v>
      </c>
      <c r="U20" s="151"/>
      <c r="V20" s="204"/>
      <c r="W20" s="151"/>
      <c r="X20" s="204"/>
      <c r="Y20" s="151" t="s">
        <v>0</v>
      </c>
      <c r="Z20" s="204" t="s">
        <v>1</v>
      </c>
      <c r="AA20" s="151"/>
      <c r="AB20" s="204"/>
      <c r="AC20" s="151">
        <v>3</v>
      </c>
      <c r="AD20" s="234"/>
      <c r="AE20" s="223" t="s">
        <v>703</v>
      </c>
      <c r="AF20" s="154">
        <v>4</v>
      </c>
      <c r="AG20" s="204"/>
      <c r="AH20" s="151"/>
      <c r="AI20" s="204"/>
      <c r="AJ20" s="151"/>
      <c r="AK20" s="204"/>
      <c r="AL20" s="151"/>
      <c r="AM20" s="204"/>
      <c r="AN20" s="151"/>
      <c r="AO20" s="204"/>
      <c r="AP20" s="151" t="s">
        <v>0</v>
      </c>
      <c r="AQ20" s="235"/>
      <c r="AR20" s="151"/>
      <c r="AS20" s="204"/>
      <c r="AT20" s="234"/>
      <c r="AU20" s="139"/>
      <c r="AV20" s="157" t="str">
        <f t="shared" si="24"/>
        <v>Darcey Fleming</v>
      </c>
      <c r="AW20" s="157" t="str">
        <f t="shared" si="25"/>
        <v>Jordan Donavon</v>
      </c>
      <c r="AX20" s="157" t="str">
        <f t="shared" si="26"/>
        <v>Millie Calkin</v>
      </c>
    </row>
    <row r="21" spans="1:50" ht="24.95" customHeight="1">
      <c r="A21" s="223" t="s">
        <v>331</v>
      </c>
      <c r="B21" s="154">
        <v>8</v>
      </c>
      <c r="C21" s="154"/>
      <c r="D21" s="204"/>
      <c r="E21" s="151"/>
      <c r="F21" s="204"/>
      <c r="G21" s="151"/>
      <c r="H21" s="204"/>
      <c r="I21" s="151"/>
      <c r="J21" s="204"/>
      <c r="K21" s="151"/>
      <c r="L21" s="204"/>
      <c r="M21" s="154" t="s">
        <v>1</v>
      </c>
      <c r="N21" s="204"/>
      <c r="O21" s="234"/>
      <c r="P21" s="223" t="s">
        <v>336</v>
      </c>
      <c r="Q21" s="154">
        <v>6</v>
      </c>
      <c r="R21" s="204"/>
      <c r="S21" s="151"/>
      <c r="T21" s="204"/>
      <c r="U21" s="151"/>
      <c r="V21" s="204"/>
      <c r="W21" s="151" t="s">
        <v>1</v>
      </c>
      <c r="X21" s="204" t="s">
        <v>0</v>
      </c>
      <c r="Y21" s="151"/>
      <c r="Z21" s="204"/>
      <c r="AA21" s="151" t="s">
        <v>0</v>
      </c>
      <c r="AB21" s="204"/>
      <c r="AC21" s="151">
        <v>2</v>
      </c>
      <c r="AD21" s="234"/>
      <c r="AE21" s="223" t="s">
        <v>706</v>
      </c>
      <c r="AF21" s="154">
        <v>5</v>
      </c>
      <c r="AG21" s="204"/>
      <c r="AH21" s="151"/>
      <c r="AI21" s="204"/>
      <c r="AJ21" s="151" t="s">
        <v>1</v>
      </c>
      <c r="AK21" s="204" t="s">
        <v>0</v>
      </c>
      <c r="AL21" s="151"/>
      <c r="AM21" s="204"/>
      <c r="AN21" s="151" t="s">
        <v>416</v>
      </c>
      <c r="AO21" s="204"/>
      <c r="AP21" s="151"/>
      <c r="AQ21" s="235"/>
      <c r="AR21" s="151"/>
      <c r="AS21" s="204"/>
      <c r="AT21" s="234"/>
      <c r="AU21" s="139"/>
      <c r="AV21" s="157" t="str">
        <f t="shared" si="24"/>
        <v>Antonia Lewis</v>
      </c>
      <c r="AW21" s="157" t="str">
        <f t="shared" si="25"/>
        <v>Zoe Forte</v>
      </c>
      <c r="AX21" s="157" t="str">
        <f t="shared" si="26"/>
        <v>Chloe Scaplehorn</v>
      </c>
    </row>
    <row r="22" spans="1:50" ht="24.95" customHeight="1">
      <c r="A22" s="223" t="s">
        <v>337</v>
      </c>
      <c r="B22" s="154" t="s">
        <v>437</v>
      </c>
      <c r="C22" s="154"/>
      <c r="D22" s="204"/>
      <c r="E22" s="151"/>
      <c r="F22" s="204" t="s">
        <v>0</v>
      </c>
      <c r="G22" s="151"/>
      <c r="H22" s="204" t="s">
        <v>1</v>
      </c>
      <c r="I22" s="151"/>
      <c r="J22" s="204"/>
      <c r="K22" s="151"/>
      <c r="L22" s="204" t="s">
        <v>416</v>
      </c>
      <c r="M22" s="154"/>
      <c r="N22" s="204"/>
      <c r="O22" s="234"/>
      <c r="P22" s="223" t="s">
        <v>329</v>
      </c>
      <c r="Q22" s="154">
        <v>7</v>
      </c>
      <c r="R22" s="204"/>
      <c r="S22" s="151" t="s">
        <v>1</v>
      </c>
      <c r="T22" s="204"/>
      <c r="U22" s="151"/>
      <c r="V22" s="204" t="s">
        <v>1</v>
      </c>
      <c r="W22" s="151"/>
      <c r="X22" s="204"/>
      <c r="Y22" s="151"/>
      <c r="Z22" s="204"/>
      <c r="AA22" s="151"/>
      <c r="AB22" s="204" t="s">
        <v>0</v>
      </c>
      <c r="AC22" s="151"/>
      <c r="AD22" s="234"/>
      <c r="AE22" s="223"/>
      <c r="AF22" s="154">
        <v>6</v>
      </c>
      <c r="AG22" s="204"/>
      <c r="AH22" s="151"/>
      <c r="AI22" s="204"/>
      <c r="AJ22" s="151"/>
      <c r="AK22" s="204"/>
      <c r="AL22" s="151"/>
      <c r="AM22" s="204"/>
      <c r="AN22" s="151"/>
      <c r="AO22" s="204"/>
      <c r="AP22" s="151"/>
      <c r="AQ22" s="235"/>
      <c r="AR22" s="151"/>
      <c r="AS22" s="204"/>
      <c r="AT22" s="234"/>
      <c r="AU22" s="139"/>
      <c r="AV22" s="157" t="str">
        <f t="shared" si="24"/>
        <v>Mai Brown</v>
      </c>
      <c r="AW22" s="157" t="str">
        <f t="shared" si="25"/>
        <v>Lexi Fellows</v>
      </c>
      <c r="AX22" s="157">
        <f t="shared" si="26"/>
        <v>0</v>
      </c>
    </row>
    <row r="23" spans="1:50" ht="24.95" customHeight="1">
      <c r="A23" s="223" t="s">
        <v>338</v>
      </c>
      <c r="B23" s="154" t="s">
        <v>437</v>
      </c>
      <c r="C23" s="154"/>
      <c r="D23" s="204"/>
      <c r="E23" s="151" t="s">
        <v>416</v>
      </c>
      <c r="F23" s="204"/>
      <c r="G23" s="151"/>
      <c r="H23" s="204" t="s">
        <v>0</v>
      </c>
      <c r="I23" s="151"/>
      <c r="J23" s="204"/>
      <c r="K23" s="151" t="s">
        <v>0</v>
      </c>
      <c r="L23" s="204"/>
      <c r="M23" s="154"/>
      <c r="N23" s="204">
        <v>4</v>
      </c>
      <c r="O23" s="234"/>
      <c r="P23" s="223" t="s">
        <v>707</v>
      </c>
      <c r="Q23" s="154">
        <v>8</v>
      </c>
      <c r="R23" s="204" t="s">
        <v>0</v>
      </c>
      <c r="S23" s="151" t="s">
        <v>0</v>
      </c>
      <c r="T23" s="204"/>
      <c r="U23" s="151"/>
      <c r="V23" s="204"/>
      <c r="W23" s="151"/>
      <c r="X23" s="204"/>
      <c r="Y23" s="151"/>
      <c r="Z23" s="204"/>
      <c r="AA23" s="151" t="s">
        <v>1</v>
      </c>
      <c r="AB23" s="204"/>
      <c r="AC23" s="151">
        <v>1</v>
      </c>
      <c r="AD23" s="234"/>
      <c r="AE23" s="223"/>
      <c r="AF23" s="154">
        <v>7</v>
      </c>
      <c r="AG23" s="204"/>
      <c r="AH23" s="151"/>
      <c r="AI23" s="204"/>
      <c r="AJ23" s="151"/>
      <c r="AK23" s="204"/>
      <c r="AL23" s="151"/>
      <c r="AM23" s="204"/>
      <c r="AN23" s="151"/>
      <c r="AO23" s="204"/>
      <c r="AP23" s="151"/>
      <c r="AQ23" s="235"/>
      <c r="AR23" s="151"/>
      <c r="AS23" s="204"/>
      <c r="AT23" s="234"/>
      <c r="AU23" s="139"/>
      <c r="AV23" s="157" t="str">
        <f t="shared" si="24"/>
        <v>Kira Angell</v>
      </c>
      <c r="AW23" s="157" t="str">
        <f t="shared" si="25"/>
        <v>Chloe Spencer-ades</v>
      </c>
      <c r="AX23" s="157">
        <f t="shared" si="26"/>
        <v>0</v>
      </c>
    </row>
    <row r="24" spans="1:50" ht="24.95" customHeight="1">
      <c r="A24" s="223" t="s">
        <v>340</v>
      </c>
      <c r="B24" s="154" t="s">
        <v>437</v>
      </c>
      <c r="C24" s="154"/>
      <c r="D24" s="204"/>
      <c r="E24" s="151" t="s">
        <v>416</v>
      </c>
      <c r="F24" s="204"/>
      <c r="G24" s="151" t="s">
        <v>0</v>
      </c>
      <c r="H24" s="204"/>
      <c r="I24" s="151"/>
      <c r="J24" s="204" t="s">
        <v>0</v>
      </c>
      <c r="K24" s="151"/>
      <c r="L24" s="204"/>
      <c r="M24" s="154"/>
      <c r="N24" s="204">
        <v>3</v>
      </c>
      <c r="O24" s="234"/>
      <c r="P24" s="223" t="s">
        <v>702</v>
      </c>
      <c r="Q24" s="154" t="s">
        <v>437</v>
      </c>
      <c r="R24" s="204" t="s">
        <v>416</v>
      </c>
      <c r="S24" s="151"/>
      <c r="T24" s="204"/>
      <c r="U24" s="151" t="s">
        <v>0</v>
      </c>
      <c r="V24" s="204"/>
      <c r="W24" s="151"/>
      <c r="X24" s="204"/>
      <c r="Y24" s="151"/>
      <c r="Z24" s="204"/>
      <c r="AA24" s="151"/>
      <c r="AB24" s="204"/>
      <c r="AC24" s="151"/>
      <c r="AD24" s="234"/>
      <c r="AE24" s="223"/>
      <c r="AF24" s="154">
        <v>8</v>
      </c>
      <c r="AG24" s="204"/>
      <c r="AH24" s="151"/>
      <c r="AI24" s="204"/>
      <c r="AJ24" s="151"/>
      <c r="AK24" s="204"/>
      <c r="AL24" s="151"/>
      <c r="AM24" s="204"/>
      <c r="AN24" s="151"/>
      <c r="AO24" s="204"/>
      <c r="AP24" s="151"/>
      <c r="AQ24" s="235"/>
      <c r="AR24" s="151"/>
      <c r="AS24" s="204"/>
      <c r="AT24" s="234"/>
      <c r="AU24" s="139"/>
      <c r="AV24" s="157" t="str">
        <f t="shared" si="24"/>
        <v>Kiah-Jay Stevens</v>
      </c>
      <c r="AW24" s="157" t="str">
        <f t="shared" si="25"/>
        <v>Carys Cox</v>
      </c>
      <c r="AX24" s="157">
        <f t="shared" si="26"/>
        <v>0</v>
      </c>
    </row>
    <row r="25" spans="1:50" ht="24.95" customHeight="1">
      <c r="A25" s="223" t="s">
        <v>335</v>
      </c>
      <c r="B25" s="154" t="s">
        <v>437</v>
      </c>
      <c r="C25" s="154"/>
      <c r="D25" s="204"/>
      <c r="E25" s="151" t="s">
        <v>1</v>
      </c>
      <c r="F25" s="204"/>
      <c r="G25" s="151"/>
      <c r="H25" s="204"/>
      <c r="I25" s="151" t="s">
        <v>1</v>
      </c>
      <c r="J25" s="204"/>
      <c r="K25" s="151"/>
      <c r="L25" s="204" t="s">
        <v>416</v>
      </c>
      <c r="M25" s="154"/>
      <c r="N25" s="204"/>
      <c r="O25" s="234"/>
      <c r="P25" s="223" t="s">
        <v>708</v>
      </c>
      <c r="Q25" s="154" t="s">
        <v>437</v>
      </c>
      <c r="R25" s="204" t="s">
        <v>416</v>
      </c>
      <c r="S25" s="151"/>
      <c r="T25" s="204"/>
      <c r="U25" s="151"/>
      <c r="V25" s="204"/>
      <c r="W25" s="151"/>
      <c r="X25" s="204" t="s">
        <v>1</v>
      </c>
      <c r="Y25" s="151"/>
      <c r="Z25" s="204"/>
      <c r="AA25" s="151" t="s">
        <v>416</v>
      </c>
      <c r="AB25" s="204"/>
      <c r="AC25" s="151"/>
      <c r="AD25" s="234"/>
      <c r="AE25" s="223"/>
      <c r="AF25" s="154">
        <v>9</v>
      </c>
      <c r="AG25" s="204"/>
      <c r="AH25" s="151"/>
      <c r="AI25" s="204"/>
      <c r="AJ25" s="151"/>
      <c r="AK25" s="204"/>
      <c r="AL25" s="151"/>
      <c r="AM25" s="204"/>
      <c r="AN25" s="151"/>
      <c r="AO25" s="204"/>
      <c r="AP25" s="151"/>
      <c r="AQ25" s="235"/>
      <c r="AR25" s="151"/>
      <c r="AS25" s="204"/>
      <c r="AT25" s="234"/>
      <c r="AU25" s="139"/>
      <c r="AV25" s="157" t="str">
        <f t="shared" si="24"/>
        <v>Sophie Stancombe</v>
      </c>
      <c r="AW25" s="157" t="str">
        <f t="shared" si="25"/>
        <v>Emily Walsh</v>
      </c>
      <c r="AX25" s="157">
        <f t="shared" si="26"/>
        <v>0</v>
      </c>
    </row>
    <row r="26" spans="1:50" ht="24.95" customHeight="1">
      <c r="A26" s="223"/>
      <c r="B26" s="154">
        <v>10</v>
      </c>
      <c r="C26" s="154"/>
      <c r="D26" s="204"/>
      <c r="E26" s="151"/>
      <c r="F26" s="204"/>
      <c r="G26" s="151"/>
      <c r="H26" s="204"/>
      <c r="I26" s="151"/>
      <c r="J26" s="204"/>
      <c r="K26" s="151"/>
      <c r="L26" s="204"/>
      <c r="M26" s="151"/>
      <c r="N26" s="204"/>
      <c r="O26" s="234"/>
      <c r="P26" s="223"/>
      <c r="Q26" s="154">
        <v>10</v>
      </c>
      <c r="R26" s="204"/>
      <c r="S26" s="151"/>
      <c r="T26" s="204"/>
      <c r="U26" s="151"/>
      <c r="V26" s="204"/>
      <c r="W26" s="151"/>
      <c r="X26" s="204"/>
      <c r="Y26" s="151"/>
      <c r="Z26" s="204"/>
      <c r="AA26" s="151"/>
      <c r="AB26" s="204"/>
      <c r="AC26" s="151"/>
      <c r="AD26" s="234"/>
      <c r="AE26" s="223"/>
      <c r="AF26" s="154">
        <v>10</v>
      </c>
      <c r="AG26" s="204"/>
      <c r="AH26" s="151"/>
      <c r="AI26" s="204"/>
      <c r="AJ26" s="151"/>
      <c r="AK26" s="204"/>
      <c r="AL26" s="151"/>
      <c r="AM26" s="204"/>
      <c r="AN26" s="151"/>
      <c r="AO26" s="204"/>
      <c r="AP26" s="151"/>
      <c r="AQ26" s="235"/>
      <c r="AR26" s="151"/>
      <c r="AS26" s="204"/>
      <c r="AT26" s="234"/>
      <c r="AU26" s="139"/>
      <c r="AV26" s="157">
        <f t="shared" si="24"/>
        <v>0</v>
      </c>
      <c r="AW26" s="157">
        <f t="shared" si="25"/>
        <v>0</v>
      </c>
      <c r="AX26" s="157">
        <f t="shared" si="26"/>
        <v>0</v>
      </c>
    </row>
    <row r="27" spans="1:50" ht="24.95" customHeight="1">
      <c r="A27" s="223"/>
      <c r="B27" s="154">
        <v>11</v>
      </c>
      <c r="C27" s="154"/>
      <c r="D27" s="204"/>
      <c r="E27" s="151"/>
      <c r="F27" s="204"/>
      <c r="G27" s="151"/>
      <c r="H27" s="204"/>
      <c r="I27" s="151"/>
      <c r="J27" s="204"/>
      <c r="K27" s="151"/>
      <c r="L27" s="204"/>
      <c r="M27" s="151"/>
      <c r="N27" s="204"/>
      <c r="O27" s="234"/>
      <c r="P27" s="223"/>
      <c r="Q27" s="154">
        <v>11</v>
      </c>
      <c r="R27" s="204"/>
      <c r="S27" s="151"/>
      <c r="T27" s="204"/>
      <c r="U27" s="151"/>
      <c r="V27" s="204"/>
      <c r="W27" s="151"/>
      <c r="X27" s="204"/>
      <c r="Y27" s="151"/>
      <c r="Z27" s="204"/>
      <c r="AA27" s="151"/>
      <c r="AB27" s="204"/>
      <c r="AC27" s="151"/>
      <c r="AD27" s="234"/>
      <c r="AE27" s="223"/>
      <c r="AF27" s="154">
        <v>11</v>
      </c>
      <c r="AG27" s="204"/>
      <c r="AH27" s="151"/>
      <c r="AI27" s="204"/>
      <c r="AJ27" s="151"/>
      <c r="AK27" s="204"/>
      <c r="AL27" s="151"/>
      <c r="AM27" s="204"/>
      <c r="AN27" s="151"/>
      <c r="AO27" s="204"/>
      <c r="AP27" s="151"/>
      <c r="AQ27" s="235"/>
      <c r="AR27" s="151"/>
      <c r="AS27" s="204"/>
      <c r="AT27" s="234"/>
      <c r="AU27" s="139"/>
      <c r="AV27" s="157">
        <f t="shared" si="24"/>
        <v>0</v>
      </c>
      <c r="AW27" s="157">
        <f t="shared" si="25"/>
        <v>0</v>
      </c>
      <c r="AX27" s="157">
        <f t="shared" si="26"/>
        <v>0</v>
      </c>
    </row>
    <row r="28" spans="1:50" ht="24.95" customHeight="1">
      <c r="A28" s="223"/>
      <c r="B28" s="154">
        <v>12</v>
      </c>
      <c r="C28" s="154"/>
      <c r="D28" s="204"/>
      <c r="E28" s="151"/>
      <c r="F28" s="204"/>
      <c r="G28" s="151"/>
      <c r="H28" s="204"/>
      <c r="I28" s="151"/>
      <c r="J28" s="204"/>
      <c r="K28" s="151"/>
      <c r="L28" s="204"/>
      <c r="M28" s="151"/>
      <c r="N28" s="204"/>
      <c r="O28" s="234"/>
      <c r="P28" s="223"/>
      <c r="Q28" s="154">
        <v>12</v>
      </c>
      <c r="R28" s="204"/>
      <c r="S28" s="151"/>
      <c r="T28" s="204"/>
      <c r="U28" s="151"/>
      <c r="V28" s="204"/>
      <c r="W28" s="151"/>
      <c r="X28" s="204"/>
      <c r="Y28" s="151"/>
      <c r="Z28" s="204"/>
      <c r="AA28" s="151"/>
      <c r="AB28" s="204"/>
      <c r="AC28" s="151"/>
      <c r="AD28" s="234"/>
      <c r="AE28" s="223"/>
      <c r="AF28" s="154">
        <v>12</v>
      </c>
      <c r="AG28" s="204"/>
      <c r="AH28" s="151"/>
      <c r="AI28" s="204"/>
      <c r="AJ28" s="151"/>
      <c r="AK28" s="204"/>
      <c r="AL28" s="151"/>
      <c r="AM28" s="204"/>
      <c r="AN28" s="151"/>
      <c r="AO28" s="204"/>
      <c r="AP28" s="151"/>
      <c r="AQ28" s="235"/>
      <c r="AR28" s="151"/>
      <c r="AS28" s="204"/>
      <c r="AT28" s="234"/>
      <c r="AU28" s="139"/>
      <c r="AV28" s="157">
        <f t="shared" si="24"/>
        <v>0</v>
      </c>
      <c r="AW28" s="157">
        <f t="shared" si="25"/>
        <v>0</v>
      </c>
      <c r="AX28" s="157">
        <f t="shared" si="26"/>
        <v>0</v>
      </c>
    </row>
    <row r="29" spans="1:50" ht="24.95" customHeight="1">
      <c r="A29" s="223"/>
      <c r="B29" s="154">
        <v>13</v>
      </c>
      <c r="C29" s="154"/>
      <c r="D29" s="204"/>
      <c r="E29" s="151"/>
      <c r="F29" s="204"/>
      <c r="G29" s="151"/>
      <c r="H29" s="204"/>
      <c r="I29" s="151"/>
      <c r="J29" s="204"/>
      <c r="K29" s="151"/>
      <c r="L29" s="204"/>
      <c r="M29" s="151"/>
      <c r="N29" s="204"/>
      <c r="O29" s="234"/>
      <c r="P29" s="223"/>
      <c r="Q29" s="154">
        <v>13</v>
      </c>
      <c r="R29" s="204"/>
      <c r="S29" s="151"/>
      <c r="T29" s="204"/>
      <c r="U29" s="151"/>
      <c r="V29" s="204"/>
      <c r="W29" s="151"/>
      <c r="X29" s="204"/>
      <c r="Y29" s="151"/>
      <c r="Z29" s="204"/>
      <c r="AA29" s="151"/>
      <c r="AB29" s="204"/>
      <c r="AC29" s="151"/>
      <c r="AD29" s="234"/>
      <c r="AE29" s="223"/>
      <c r="AF29" s="154">
        <v>13</v>
      </c>
      <c r="AG29" s="204"/>
      <c r="AH29" s="151"/>
      <c r="AI29" s="204"/>
      <c r="AJ29" s="151"/>
      <c r="AK29" s="204"/>
      <c r="AL29" s="151"/>
      <c r="AM29" s="204"/>
      <c r="AN29" s="151"/>
      <c r="AO29" s="204"/>
      <c r="AP29" s="151"/>
      <c r="AQ29" s="235"/>
      <c r="AR29" s="151"/>
      <c r="AS29" s="204"/>
      <c r="AT29" s="234"/>
      <c r="AU29" s="139"/>
      <c r="AV29" s="157">
        <f t="shared" si="24"/>
        <v>0</v>
      </c>
      <c r="AW29" s="157">
        <f t="shared" si="25"/>
        <v>0</v>
      </c>
      <c r="AX29" s="157">
        <f t="shared" si="26"/>
        <v>0</v>
      </c>
    </row>
    <row r="30" spans="1:50" ht="24.95" customHeight="1">
      <c r="A30" s="223"/>
      <c r="B30" s="154">
        <v>14</v>
      </c>
      <c r="C30" s="154"/>
      <c r="D30" s="204"/>
      <c r="E30" s="151"/>
      <c r="F30" s="204"/>
      <c r="G30" s="151"/>
      <c r="H30" s="204"/>
      <c r="I30" s="151"/>
      <c r="J30" s="204"/>
      <c r="K30" s="151"/>
      <c r="L30" s="204"/>
      <c r="M30" s="154"/>
      <c r="N30" s="204"/>
      <c r="O30" s="234"/>
      <c r="P30" s="223"/>
      <c r="Q30" s="154">
        <v>14</v>
      </c>
      <c r="R30" s="204"/>
      <c r="S30" s="151"/>
      <c r="T30" s="204"/>
      <c r="U30" s="151"/>
      <c r="V30" s="204"/>
      <c r="W30" s="151"/>
      <c r="X30" s="204"/>
      <c r="Y30" s="151"/>
      <c r="Z30" s="204"/>
      <c r="AA30" s="151"/>
      <c r="AB30" s="204"/>
      <c r="AC30" s="151"/>
      <c r="AD30" s="234"/>
      <c r="AE30" s="223"/>
      <c r="AF30" s="154">
        <v>14</v>
      </c>
      <c r="AG30" s="204"/>
      <c r="AH30" s="151"/>
      <c r="AI30" s="204"/>
      <c r="AJ30" s="151"/>
      <c r="AK30" s="204"/>
      <c r="AL30" s="151"/>
      <c r="AM30" s="204"/>
      <c r="AN30" s="151"/>
      <c r="AO30" s="204"/>
      <c r="AP30" s="151"/>
      <c r="AQ30" s="235"/>
      <c r="AR30" s="151"/>
      <c r="AS30" s="204"/>
      <c r="AT30" s="234"/>
      <c r="AU30" s="139"/>
      <c r="AV30" s="157">
        <f t="shared" si="24"/>
        <v>0</v>
      </c>
      <c r="AW30" s="157">
        <f t="shared" si="25"/>
        <v>0</v>
      </c>
      <c r="AX30" s="157">
        <f t="shared" si="26"/>
        <v>0</v>
      </c>
    </row>
    <row r="31" spans="1:50" ht="24.95" customHeight="1">
      <c r="A31" s="223"/>
      <c r="B31" s="154">
        <v>15</v>
      </c>
      <c r="C31" s="154"/>
      <c r="D31" s="204"/>
      <c r="E31" s="151"/>
      <c r="F31" s="204"/>
      <c r="G31" s="151"/>
      <c r="H31" s="204"/>
      <c r="I31" s="151"/>
      <c r="J31" s="204"/>
      <c r="K31" s="151"/>
      <c r="L31" s="204"/>
      <c r="M31" s="154"/>
      <c r="N31" s="204"/>
      <c r="O31" s="234"/>
      <c r="P31" s="223"/>
      <c r="Q31" s="154">
        <v>15</v>
      </c>
      <c r="R31" s="204"/>
      <c r="S31" s="151"/>
      <c r="T31" s="204"/>
      <c r="U31" s="151"/>
      <c r="V31" s="204"/>
      <c r="W31" s="151"/>
      <c r="X31" s="204"/>
      <c r="Y31" s="151"/>
      <c r="Z31" s="204"/>
      <c r="AA31" s="151"/>
      <c r="AB31" s="204"/>
      <c r="AC31" s="151"/>
      <c r="AD31" s="234"/>
      <c r="AE31" s="468" t="s">
        <v>438</v>
      </c>
      <c r="AF31" s="469"/>
      <c r="AG31" s="204"/>
      <c r="AH31" s="151"/>
      <c r="AI31" s="204"/>
      <c r="AJ31" s="151"/>
      <c r="AK31" s="204"/>
      <c r="AL31" s="151"/>
      <c r="AM31" s="204"/>
      <c r="AN31" s="151"/>
      <c r="AO31" s="204"/>
      <c r="AP31" s="151"/>
      <c r="AQ31" s="235"/>
      <c r="AR31" s="151"/>
      <c r="AS31" s="204"/>
      <c r="AT31" s="234"/>
      <c r="AU31" s="139"/>
      <c r="AV31" s="157">
        <f t="shared" si="24"/>
        <v>0</v>
      </c>
      <c r="AW31" s="157">
        <f t="shared" si="25"/>
        <v>0</v>
      </c>
      <c r="AX31" s="157" t="str">
        <f t="shared" si="26"/>
        <v>U20 ns guests</v>
      </c>
    </row>
    <row r="32" spans="1:50" ht="24.95" customHeight="1">
      <c r="A32" s="223"/>
      <c r="B32" s="154">
        <v>16</v>
      </c>
      <c r="C32" s="154"/>
      <c r="D32" s="204"/>
      <c r="E32" s="151"/>
      <c r="F32" s="204"/>
      <c r="G32" s="151"/>
      <c r="H32" s="204"/>
      <c r="I32" s="151"/>
      <c r="J32" s="204"/>
      <c r="K32" s="151"/>
      <c r="L32" s="204"/>
      <c r="M32" s="154"/>
      <c r="N32" s="204"/>
      <c r="O32" s="234"/>
      <c r="P32" s="223"/>
      <c r="Q32" s="154">
        <v>16</v>
      </c>
      <c r="R32" s="204"/>
      <c r="S32" s="151"/>
      <c r="T32" s="204"/>
      <c r="U32" s="151"/>
      <c r="V32" s="204"/>
      <c r="W32" s="151"/>
      <c r="X32" s="204"/>
      <c r="Y32" s="151"/>
      <c r="Z32" s="204"/>
      <c r="AA32" s="151"/>
      <c r="AB32" s="204"/>
      <c r="AC32" s="151"/>
      <c r="AD32" s="234"/>
      <c r="AE32" s="470"/>
      <c r="AF32" s="471"/>
      <c r="AG32" s="204"/>
      <c r="AH32" s="151"/>
      <c r="AI32" s="204"/>
      <c r="AJ32" s="151"/>
      <c r="AK32" s="204"/>
      <c r="AL32" s="151"/>
      <c r="AM32" s="204"/>
      <c r="AN32" s="151"/>
      <c r="AO32" s="204"/>
      <c r="AP32" s="151"/>
      <c r="AQ32" s="235"/>
      <c r="AR32" s="151"/>
      <c r="AS32" s="204"/>
      <c r="AT32" s="234"/>
      <c r="AU32" s="139"/>
      <c r="AV32" s="157">
        <f t="shared" si="24"/>
        <v>0</v>
      </c>
      <c r="AW32" s="157">
        <f t="shared" si="25"/>
        <v>0</v>
      </c>
      <c r="AX32" s="157">
        <f t="shared" si="26"/>
        <v>0</v>
      </c>
    </row>
    <row r="33" spans="1:50" ht="24.95" customHeight="1">
      <c r="A33" s="223"/>
      <c r="B33" s="154">
        <v>17</v>
      </c>
      <c r="C33" s="154"/>
      <c r="D33" s="204"/>
      <c r="E33" s="151"/>
      <c r="F33" s="204"/>
      <c r="G33" s="151"/>
      <c r="H33" s="204"/>
      <c r="I33" s="151"/>
      <c r="J33" s="204"/>
      <c r="K33" s="151"/>
      <c r="L33" s="204"/>
      <c r="M33" s="154"/>
      <c r="N33" s="204"/>
      <c r="O33" s="234"/>
      <c r="P33" s="223"/>
      <c r="Q33" s="154">
        <v>17</v>
      </c>
      <c r="R33" s="204"/>
      <c r="S33" s="151"/>
      <c r="T33" s="204"/>
      <c r="U33" s="151"/>
      <c r="V33" s="204"/>
      <c r="W33" s="151"/>
      <c r="X33" s="204"/>
      <c r="Y33" s="151"/>
      <c r="Z33" s="204"/>
      <c r="AA33" s="151"/>
      <c r="AB33" s="204"/>
      <c r="AC33" s="151"/>
      <c r="AD33" s="234"/>
      <c r="AE33" s="223" t="s">
        <v>341</v>
      </c>
      <c r="AF33" s="154">
        <v>1</v>
      </c>
      <c r="AG33" s="204"/>
      <c r="AH33" s="151" t="s">
        <v>416</v>
      </c>
      <c r="AI33" s="204"/>
      <c r="AJ33" s="151"/>
      <c r="AK33" s="204" t="s">
        <v>416</v>
      </c>
      <c r="AL33" s="151"/>
      <c r="AM33" s="204" t="s">
        <v>416</v>
      </c>
      <c r="AN33" s="151"/>
      <c r="AO33" s="204"/>
      <c r="AP33" s="151"/>
      <c r="AQ33" s="235"/>
      <c r="AR33" s="151"/>
      <c r="AS33" s="204"/>
      <c r="AT33" s="234"/>
      <c r="AU33" s="139"/>
      <c r="AV33" s="157">
        <f t="shared" si="24"/>
        <v>0</v>
      </c>
      <c r="AW33" s="157">
        <f t="shared" si="25"/>
        <v>0</v>
      </c>
      <c r="AX33" s="157" t="str">
        <f t="shared" si="26"/>
        <v>Alishia Bradford</v>
      </c>
    </row>
    <row r="34" spans="1:50" ht="24.95" customHeight="1">
      <c r="A34" s="223"/>
      <c r="B34" s="154">
        <v>18</v>
      </c>
      <c r="C34" s="154"/>
      <c r="D34" s="204"/>
      <c r="E34" s="151"/>
      <c r="F34" s="204"/>
      <c r="G34" s="151"/>
      <c r="H34" s="204"/>
      <c r="I34" s="151"/>
      <c r="J34" s="204"/>
      <c r="K34" s="151"/>
      <c r="L34" s="204"/>
      <c r="M34" s="154"/>
      <c r="N34" s="204"/>
      <c r="O34" s="234"/>
      <c r="P34" s="223"/>
      <c r="Q34" s="154">
        <v>18</v>
      </c>
      <c r="R34" s="204"/>
      <c r="S34" s="151"/>
      <c r="T34" s="204"/>
      <c r="U34" s="151"/>
      <c r="V34" s="204"/>
      <c r="W34" s="151"/>
      <c r="X34" s="204"/>
      <c r="Y34" s="151"/>
      <c r="Z34" s="204"/>
      <c r="AA34" s="151"/>
      <c r="AB34" s="204"/>
      <c r="AC34" s="151"/>
      <c r="AD34" s="234"/>
      <c r="AE34" s="223"/>
      <c r="AF34" s="154">
        <v>1</v>
      </c>
      <c r="AG34" s="204"/>
      <c r="AH34" s="151"/>
      <c r="AI34" s="204"/>
      <c r="AJ34" s="151"/>
      <c r="AK34" s="204"/>
      <c r="AL34" s="151"/>
      <c r="AM34" s="204"/>
      <c r="AN34" s="151"/>
      <c r="AO34" s="204"/>
      <c r="AP34" s="151"/>
      <c r="AQ34" s="235"/>
      <c r="AR34" s="151"/>
      <c r="AS34" s="204"/>
      <c r="AT34" s="234"/>
      <c r="AU34" s="139"/>
      <c r="AV34" s="157">
        <f t="shared" si="24"/>
        <v>0</v>
      </c>
      <c r="AW34" s="157">
        <f t="shared" si="25"/>
        <v>0</v>
      </c>
      <c r="AX34" s="157">
        <f t="shared" si="26"/>
        <v>0</v>
      </c>
    </row>
    <row r="35" spans="1:50" ht="24.95" customHeight="1">
      <c r="A35" s="223"/>
      <c r="B35" s="154">
        <v>19</v>
      </c>
      <c r="C35" s="154"/>
      <c r="D35" s="204"/>
      <c r="E35" s="151"/>
      <c r="F35" s="204"/>
      <c r="G35" s="151"/>
      <c r="H35" s="204"/>
      <c r="I35" s="151"/>
      <c r="J35" s="204"/>
      <c r="K35" s="151"/>
      <c r="L35" s="204"/>
      <c r="M35" s="154"/>
      <c r="N35" s="204"/>
      <c r="O35" s="234"/>
      <c r="P35" s="223"/>
      <c r="Q35" s="154">
        <v>19</v>
      </c>
      <c r="R35" s="204"/>
      <c r="S35" s="151"/>
      <c r="T35" s="204"/>
      <c r="U35" s="151"/>
      <c r="V35" s="204"/>
      <c r="W35" s="151"/>
      <c r="X35" s="204"/>
      <c r="Y35" s="151"/>
      <c r="Z35" s="204"/>
      <c r="AA35" s="151"/>
      <c r="AB35" s="204"/>
      <c r="AC35" s="151"/>
      <c r="AD35" s="234"/>
      <c r="AE35" s="223"/>
      <c r="AF35" s="154">
        <v>2</v>
      </c>
      <c r="AG35" s="204"/>
      <c r="AH35" s="151"/>
      <c r="AI35" s="204"/>
      <c r="AJ35" s="151"/>
      <c r="AK35" s="204"/>
      <c r="AL35" s="151"/>
      <c r="AM35" s="204"/>
      <c r="AN35" s="151"/>
      <c r="AO35" s="204"/>
      <c r="AP35" s="151"/>
      <c r="AQ35" s="235"/>
      <c r="AR35" s="151"/>
      <c r="AS35" s="204"/>
      <c r="AT35" s="234"/>
      <c r="AU35" s="139"/>
      <c r="AV35" s="157">
        <f t="shared" si="24"/>
        <v>0</v>
      </c>
      <c r="AW35" s="157">
        <f t="shared" si="25"/>
        <v>0</v>
      </c>
      <c r="AX35" s="157">
        <f t="shared" si="26"/>
        <v>0</v>
      </c>
    </row>
    <row r="36" spans="1:50" ht="24.95" customHeight="1">
      <c r="A36" s="223"/>
      <c r="B36" s="154">
        <v>20</v>
      </c>
      <c r="C36" s="154"/>
      <c r="D36" s="204"/>
      <c r="E36" s="151"/>
      <c r="F36" s="204"/>
      <c r="G36" s="151"/>
      <c r="H36" s="204"/>
      <c r="I36" s="151"/>
      <c r="J36" s="204"/>
      <c r="K36" s="151"/>
      <c r="L36" s="204"/>
      <c r="M36" s="154"/>
      <c r="N36" s="204"/>
      <c r="O36" s="255"/>
      <c r="P36" s="223"/>
      <c r="Q36" s="154">
        <v>20</v>
      </c>
      <c r="R36" s="204"/>
      <c r="S36" s="151"/>
      <c r="T36" s="204"/>
      <c r="U36" s="151"/>
      <c r="V36" s="204"/>
      <c r="W36" s="151"/>
      <c r="X36" s="204"/>
      <c r="Y36" s="151"/>
      <c r="Z36" s="204"/>
      <c r="AA36" s="151"/>
      <c r="AB36" s="204"/>
      <c r="AC36" s="151"/>
      <c r="AD36" s="255"/>
      <c r="AE36" s="223"/>
      <c r="AF36" s="154">
        <v>3</v>
      </c>
      <c r="AG36" s="204"/>
      <c r="AH36" s="151"/>
      <c r="AI36" s="204"/>
      <c r="AJ36" s="151"/>
      <c r="AK36" s="204"/>
      <c r="AL36" s="151"/>
      <c r="AM36" s="204"/>
      <c r="AN36" s="151"/>
      <c r="AO36" s="204"/>
      <c r="AP36" s="151"/>
      <c r="AQ36" s="235"/>
      <c r="AR36" s="151"/>
      <c r="AS36" s="204"/>
      <c r="AT36" s="255"/>
      <c r="AU36" s="139"/>
      <c r="AV36" s="157">
        <f t="shared" si="24"/>
        <v>0</v>
      </c>
      <c r="AW36" s="157">
        <f t="shared" si="25"/>
        <v>0</v>
      </c>
      <c r="AX36" s="157">
        <f t="shared" si="26"/>
        <v>0</v>
      </c>
    </row>
    <row r="37" spans="1:50" ht="24.95" customHeight="1">
      <c r="A37" s="223"/>
      <c r="B37" s="154">
        <v>21</v>
      </c>
      <c r="C37" s="154"/>
      <c r="D37" s="204"/>
      <c r="E37" s="151"/>
      <c r="F37" s="204"/>
      <c r="G37" s="151"/>
      <c r="H37" s="204"/>
      <c r="I37" s="151"/>
      <c r="J37" s="204"/>
      <c r="K37" s="151"/>
      <c r="L37" s="204"/>
      <c r="M37" s="154"/>
      <c r="N37" s="204"/>
      <c r="O37" s="255"/>
      <c r="P37" s="223"/>
      <c r="Q37" s="154">
        <v>21</v>
      </c>
      <c r="R37" s="204"/>
      <c r="S37" s="151"/>
      <c r="T37" s="204"/>
      <c r="U37" s="151"/>
      <c r="V37" s="204"/>
      <c r="W37" s="151"/>
      <c r="X37" s="204"/>
      <c r="Y37" s="151"/>
      <c r="Z37" s="204"/>
      <c r="AA37" s="151"/>
      <c r="AB37" s="204"/>
      <c r="AC37" s="151"/>
      <c r="AD37" s="255"/>
      <c r="AE37" s="223"/>
      <c r="AF37" s="154">
        <v>4</v>
      </c>
      <c r="AG37" s="204"/>
      <c r="AH37" s="151"/>
      <c r="AI37" s="204"/>
      <c r="AJ37" s="151"/>
      <c r="AK37" s="204"/>
      <c r="AL37" s="151"/>
      <c r="AM37" s="204"/>
      <c r="AN37" s="151"/>
      <c r="AO37" s="204"/>
      <c r="AP37" s="151"/>
      <c r="AQ37" s="235"/>
      <c r="AR37" s="151"/>
      <c r="AS37" s="204"/>
      <c r="AT37" s="255"/>
      <c r="AU37" s="139"/>
      <c r="AV37" s="157">
        <f t="shared" si="24"/>
        <v>0</v>
      </c>
      <c r="AW37" s="157">
        <f t="shared" si="25"/>
        <v>0</v>
      </c>
      <c r="AX37" s="157">
        <f t="shared" si="26"/>
        <v>0</v>
      </c>
    </row>
    <row r="38" spans="1:50" ht="24.95" customHeight="1">
      <c r="A38" s="223"/>
      <c r="B38" s="154">
        <v>22</v>
      </c>
      <c r="C38" s="154"/>
      <c r="D38" s="204"/>
      <c r="E38" s="151"/>
      <c r="F38" s="204"/>
      <c r="G38" s="151"/>
      <c r="H38" s="204"/>
      <c r="I38" s="151"/>
      <c r="J38" s="204"/>
      <c r="K38" s="151"/>
      <c r="L38" s="204"/>
      <c r="M38" s="154"/>
      <c r="N38" s="204"/>
      <c r="O38" s="255"/>
      <c r="P38" s="223"/>
      <c r="Q38" s="154">
        <v>22</v>
      </c>
      <c r="R38" s="204"/>
      <c r="S38" s="151"/>
      <c r="T38" s="204"/>
      <c r="U38" s="151"/>
      <c r="V38" s="204"/>
      <c r="W38" s="151"/>
      <c r="X38" s="204"/>
      <c r="Y38" s="151"/>
      <c r="Z38" s="204"/>
      <c r="AA38" s="151"/>
      <c r="AB38" s="204"/>
      <c r="AC38" s="151"/>
      <c r="AD38" s="255"/>
      <c r="AE38" s="223"/>
      <c r="AF38" s="154">
        <v>5</v>
      </c>
      <c r="AG38" s="204"/>
      <c r="AH38" s="151"/>
      <c r="AI38" s="204"/>
      <c r="AJ38" s="151"/>
      <c r="AK38" s="204"/>
      <c r="AL38" s="151"/>
      <c r="AM38" s="204"/>
      <c r="AN38" s="151"/>
      <c r="AO38" s="204"/>
      <c r="AP38" s="151"/>
      <c r="AQ38" s="235"/>
      <c r="AR38" s="151"/>
      <c r="AS38" s="204"/>
      <c r="AT38" s="255"/>
      <c r="AU38" s="139"/>
      <c r="AV38" s="157">
        <f t="shared" si="24"/>
        <v>0</v>
      </c>
      <c r="AW38" s="157">
        <f t="shared" si="25"/>
        <v>0</v>
      </c>
      <c r="AX38" s="157">
        <f t="shared" si="26"/>
        <v>0</v>
      </c>
    </row>
    <row r="39" spans="1:50" ht="24.95" customHeight="1">
      <c r="A39" s="223"/>
      <c r="B39" s="154">
        <v>23</v>
      </c>
      <c r="C39" s="154"/>
      <c r="D39" s="204"/>
      <c r="E39" s="151"/>
      <c r="F39" s="204"/>
      <c r="G39" s="151"/>
      <c r="H39" s="204"/>
      <c r="I39" s="151"/>
      <c r="J39" s="204"/>
      <c r="K39" s="151"/>
      <c r="L39" s="204"/>
      <c r="M39" s="154"/>
      <c r="N39" s="204"/>
      <c r="O39" s="255"/>
      <c r="P39" s="223"/>
      <c r="Q39" s="154">
        <v>23</v>
      </c>
      <c r="R39" s="204"/>
      <c r="S39" s="151"/>
      <c r="T39" s="204"/>
      <c r="U39" s="151"/>
      <c r="V39" s="204"/>
      <c r="W39" s="151"/>
      <c r="X39" s="204"/>
      <c r="Y39" s="151"/>
      <c r="Z39" s="204"/>
      <c r="AA39" s="151"/>
      <c r="AB39" s="204"/>
      <c r="AC39" s="151"/>
      <c r="AD39" s="255"/>
      <c r="AE39" s="223"/>
      <c r="AF39" s="154">
        <v>6</v>
      </c>
      <c r="AG39" s="204"/>
      <c r="AH39" s="151"/>
      <c r="AI39" s="204"/>
      <c r="AJ39" s="151"/>
      <c r="AK39" s="204"/>
      <c r="AL39" s="151"/>
      <c r="AM39" s="204"/>
      <c r="AN39" s="151"/>
      <c r="AO39" s="204"/>
      <c r="AP39" s="151"/>
      <c r="AQ39" s="235"/>
      <c r="AR39" s="151"/>
      <c r="AS39" s="204"/>
      <c r="AT39" s="255"/>
      <c r="AU39" s="139"/>
      <c r="AV39" s="157">
        <f t="shared" si="24"/>
        <v>0</v>
      </c>
      <c r="AW39" s="157">
        <f t="shared" si="25"/>
        <v>0</v>
      </c>
      <c r="AX39" s="157">
        <f t="shared" si="26"/>
        <v>0</v>
      </c>
    </row>
    <row r="40" spans="1:50" ht="24.95" customHeight="1">
      <c r="A40" s="223"/>
      <c r="B40" s="154">
        <v>24</v>
      </c>
      <c r="C40" s="154"/>
      <c r="D40" s="204"/>
      <c r="E40" s="151"/>
      <c r="F40" s="204"/>
      <c r="G40" s="151"/>
      <c r="H40" s="204"/>
      <c r="I40" s="151"/>
      <c r="J40" s="204"/>
      <c r="K40" s="151"/>
      <c r="L40" s="204"/>
      <c r="M40" s="154"/>
      <c r="N40" s="204"/>
      <c r="O40" s="255"/>
      <c r="P40" s="223"/>
      <c r="Q40" s="154">
        <v>24</v>
      </c>
      <c r="R40" s="204"/>
      <c r="S40" s="151"/>
      <c r="T40" s="204"/>
      <c r="U40" s="151"/>
      <c r="V40" s="204"/>
      <c r="W40" s="151"/>
      <c r="X40" s="204"/>
      <c r="Y40" s="151"/>
      <c r="Z40" s="204"/>
      <c r="AA40" s="151"/>
      <c r="AB40" s="204"/>
      <c r="AC40" s="151"/>
      <c r="AD40" s="255"/>
      <c r="AE40" s="223"/>
      <c r="AF40" s="154">
        <v>7</v>
      </c>
      <c r="AG40" s="204"/>
      <c r="AH40" s="151"/>
      <c r="AI40" s="204"/>
      <c r="AJ40" s="151"/>
      <c r="AK40" s="204"/>
      <c r="AL40" s="151"/>
      <c r="AM40" s="204"/>
      <c r="AN40" s="151"/>
      <c r="AO40" s="204"/>
      <c r="AP40" s="151"/>
      <c r="AQ40" s="235"/>
      <c r="AR40" s="151"/>
      <c r="AS40" s="204"/>
      <c r="AT40" s="255"/>
      <c r="AU40" s="139"/>
      <c r="AV40" s="157">
        <f t="shared" si="24"/>
        <v>0</v>
      </c>
      <c r="AW40" s="157">
        <f t="shared" si="25"/>
        <v>0</v>
      </c>
      <c r="AX40" s="157">
        <f t="shared" si="26"/>
        <v>0</v>
      </c>
    </row>
    <row r="41" spans="1:50" ht="24.95" customHeight="1">
      <c r="A41" s="223"/>
      <c r="B41" s="154">
        <v>25</v>
      </c>
      <c r="C41" s="154"/>
      <c r="D41" s="204"/>
      <c r="E41" s="151"/>
      <c r="F41" s="204"/>
      <c r="G41" s="151"/>
      <c r="H41" s="204"/>
      <c r="I41" s="151"/>
      <c r="J41" s="204"/>
      <c r="K41" s="151"/>
      <c r="L41" s="204"/>
      <c r="M41" s="154"/>
      <c r="N41" s="204"/>
      <c r="O41" s="255"/>
      <c r="P41" s="223"/>
      <c r="Q41" s="154">
        <v>25</v>
      </c>
      <c r="R41" s="204"/>
      <c r="S41" s="151"/>
      <c r="T41" s="204"/>
      <c r="U41" s="151"/>
      <c r="V41" s="204"/>
      <c r="W41" s="151"/>
      <c r="X41" s="204"/>
      <c r="Y41" s="151"/>
      <c r="Z41" s="204"/>
      <c r="AA41" s="151"/>
      <c r="AB41" s="204"/>
      <c r="AC41" s="151"/>
      <c r="AD41" s="255"/>
      <c r="AE41" s="223"/>
      <c r="AF41" s="154">
        <v>8</v>
      </c>
      <c r="AG41" s="204"/>
      <c r="AH41" s="151"/>
      <c r="AI41" s="204"/>
      <c r="AJ41" s="151"/>
      <c r="AK41" s="204"/>
      <c r="AL41" s="151"/>
      <c r="AM41" s="204"/>
      <c r="AN41" s="151"/>
      <c r="AO41" s="204"/>
      <c r="AP41" s="151"/>
      <c r="AQ41" s="235"/>
      <c r="AR41" s="151"/>
      <c r="AS41" s="204"/>
      <c r="AT41" s="255"/>
      <c r="AU41" s="139"/>
      <c r="AV41" s="157">
        <f t="shared" si="24"/>
        <v>0</v>
      </c>
      <c r="AW41" s="157">
        <f t="shared" si="25"/>
        <v>0</v>
      </c>
      <c r="AX41" s="157">
        <f t="shared" si="26"/>
        <v>0</v>
      </c>
    </row>
    <row r="42" spans="1:50" ht="24.95" customHeight="1">
      <c r="A42" s="479" t="s">
        <v>254</v>
      </c>
      <c r="B42" s="480"/>
      <c r="C42" s="480"/>
      <c r="D42" s="480"/>
      <c r="E42" s="480"/>
      <c r="F42" s="480"/>
      <c r="G42" s="480"/>
      <c r="H42" s="480"/>
      <c r="I42" s="480"/>
      <c r="J42" s="480"/>
      <c r="K42" s="480"/>
      <c r="L42" s="480"/>
      <c r="M42" s="480"/>
      <c r="N42" s="480"/>
      <c r="O42" s="256"/>
      <c r="P42" s="479" t="s">
        <v>255</v>
      </c>
      <c r="Q42" s="480"/>
      <c r="R42" s="480"/>
      <c r="S42" s="480"/>
      <c r="T42" s="480"/>
      <c r="U42" s="480"/>
      <c r="V42" s="480"/>
      <c r="W42" s="480"/>
      <c r="X42" s="480"/>
      <c r="Y42" s="480"/>
      <c r="Z42" s="480"/>
      <c r="AA42" s="480"/>
      <c r="AB42" s="480"/>
      <c r="AC42" s="481"/>
      <c r="AD42" s="256"/>
      <c r="AE42" s="223"/>
      <c r="AF42" s="154">
        <v>9</v>
      </c>
      <c r="AG42" s="204"/>
      <c r="AH42" s="151"/>
      <c r="AI42" s="204"/>
      <c r="AJ42" s="151"/>
      <c r="AK42" s="204"/>
      <c r="AL42" s="151"/>
      <c r="AM42" s="204"/>
      <c r="AN42" s="151"/>
      <c r="AO42" s="204"/>
      <c r="AP42" s="151"/>
      <c r="AQ42" s="235"/>
      <c r="AR42" s="151"/>
      <c r="AS42" s="204"/>
      <c r="AT42" s="256"/>
      <c r="AU42" s="139"/>
      <c r="AV42" s="157" t="str">
        <f t="shared" si="24"/>
        <v>U13 CAN ONLY COMPETE IN EITHER THE 800m OR 1500m</v>
      </c>
      <c r="AW42" s="157" t="str">
        <f t="shared" si="25"/>
        <v>U15 CAN ONLY COMPETE IN EITHER THE 800m OR 1500m</v>
      </c>
      <c r="AX42" s="157">
        <f t="shared" si="26"/>
        <v>0</v>
      </c>
    </row>
    <row r="43" spans="1:50" ht="10.5" customHeight="1">
      <c r="A43" s="466" t="s">
        <v>439</v>
      </c>
      <c r="B43" s="466"/>
      <c r="C43" s="466"/>
      <c r="D43" s="466"/>
      <c r="E43" s="466"/>
      <c r="F43" s="466"/>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c r="AD43" s="466"/>
      <c r="AE43" s="466"/>
      <c r="AF43" s="466"/>
      <c r="AG43" s="466"/>
      <c r="AH43" s="466"/>
      <c r="AI43" s="466"/>
      <c r="AJ43" s="466"/>
      <c r="AK43" s="466"/>
      <c r="AL43" s="466"/>
      <c r="AM43" s="466"/>
      <c r="AN43" s="466"/>
      <c r="AO43" s="466"/>
      <c r="AP43" s="466"/>
      <c r="AQ43" s="466"/>
      <c r="AR43" s="466"/>
      <c r="AS43" s="466"/>
      <c r="AT43" s="466"/>
      <c r="AU43" s="139"/>
    </row>
    <row r="44" spans="1:50" ht="24" customHeight="1">
      <c r="A44" s="467"/>
      <c r="B44" s="467"/>
      <c r="C44" s="467"/>
      <c r="D44" s="467"/>
      <c r="E44" s="467"/>
      <c r="F44" s="467"/>
      <c r="G44" s="467"/>
      <c r="H44" s="467"/>
      <c r="I44" s="467"/>
      <c r="J44" s="467"/>
      <c r="K44" s="467"/>
      <c r="L44" s="467"/>
      <c r="M44" s="467"/>
      <c r="N44" s="467"/>
      <c r="O44" s="467"/>
      <c r="P44" s="467"/>
      <c r="Q44" s="467"/>
      <c r="R44" s="467"/>
      <c r="S44" s="467"/>
      <c r="T44" s="467"/>
      <c r="U44" s="467"/>
      <c r="V44" s="467"/>
      <c r="W44" s="467"/>
      <c r="X44" s="467"/>
      <c r="Y44" s="467"/>
      <c r="Z44" s="467"/>
      <c r="AA44" s="467"/>
      <c r="AB44" s="467"/>
      <c r="AC44" s="467"/>
      <c r="AD44" s="467"/>
      <c r="AE44" s="467"/>
      <c r="AF44" s="467"/>
      <c r="AG44" s="467"/>
      <c r="AH44" s="467"/>
      <c r="AI44" s="467"/>
      <c r="AJ44" s="467"/>
      <c r="AK44" s="467"/>
      <c r="AL44" s="467"/>
      <c r="AM44" s="467"/>
      <c r="AN44" s="467"/>
      <c r="AO44" s="467"/>
      <c r="AP44" s="467"/>
      <c r="AQ44" s="467"/>
      <c r="AR44" s="467"/>
      <c r="AS44" s="467"/>
      <c r="AT44" s="467"/>
      <c r="AU44" s="139"/>
    </row>
    <row r="45" spans="1:50" ht="24" customHeight="1">
      <c r="A45" s="467"/>
      <c r="B45" s="467"/>
      <c r="C45" s="467"/>
      <c r="D45" s="467"/>
      <c r="E45" s="467"/>
      <c r="F45" s="467"/>
      <c r="G45" s="467"/>
      <c r="H45" s="467"/>
      <c r="I45" s="467"/>
      <c r="J45" s="467"/>
      <c r="K45" s="467"/>
      <c r="L45" s="467"/>
      <c r="M45" s="467"/>
      <c r="N45" s="467"/>
      <c r="O45" s="467"/>
      <c r="P45" s="467"/>
      <c r="Q45" s="467"/>
      <c r="R45" s="467"/>
      <c r="S45" s="467"/>
      <c r="T45" s="467"/>
      <c r="U45" s="467"/>
      <c r="V45" s="467"/>
      <c r="W45" s="467"/>
      <c r="X45" s="467"/>
      <c r="Y45" s="467"/>
      <c r="Z45" s="467"/>
      <c r="AA45" s="467"/>
      <c r="AB45" s="467"/>
      <c r="AC45" s="467"/>
      <c r="AD45" s="467"/>
      <c r="AE45" s="467"/>
      <c r="AF45" s="467"/>
      <c r="AG45" s="467"/>
      <c r="AH45" s="467"/>
      <c r="AI45" s="467"/>
      <c r="AJ45" s="467"/>
      <c r="AK45" s="467"/>
      <c r="AL45" s="467"/>
      <c r="AM45" s="467"/>
      <c r="AN45" s="467"/>
      <c r="AO45" s="467"/>
      <c r="AP45" s="467"/>
      <c r="AQ45" s="467"/>
      <c r="AR45" s="467"/>
      <c r="AS45" s="467"/>
      <c r="AT45" s="467"/>
    </row>
    <row r="46" spans="1:50" ht="24" customHeight="1">
      <c r="A46" s="467"/>
      <c r="B46" s="467"/>
      <c r="C46" s="467"/>
      <c r="D46" s="467"/>
      <c r="E46" s="467"/>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AG46" s="467"/>
      <c r="AH46" s="467"/>
      <c r="AI46" s="467"/>
      <c r="AJ46" s="467"/>
      <c r="AK46" s="467"/>
      <c r="AL46" s="467"/>
      <c r="AM46" s="467"/>
      <c r="AN46" s="467"/>
      <c r="AO46" s="467"/>
      <c r="AP46" s="467"/>
      <c r="AQ46" s="467"/>
      <c r="AR46" s="467"/>
      <c r="AS46" s="467"/>
      <c r="AT46" s="467"/>
    </row>
    <row r="47" spans="1:50" s="4" customFormat="1" ht="30" customHeight="1">
      <c r="A47" s="50" t="s">
        <v>21</v>
      </c>
      <c r="B47" s="472" t="str">
        <f>B13</f>
        <v>HORSPATH ROAD, OXFORD</v>
      </c>
      <c r="C47" s="472"/>
      <c r="D47" s="472"/>
      <c r="E47" s="472"/>
      <c r="F47" s="472"/>
      <c r="G47" s="472"/>
      <c r="H47" s="472"/>
      <c r="I47" s="472"/>
      <c r="J47" s="472"/>
      <c r="K47" s="472"/>
      <c r="L47" s="472"/>
      <c r="M47" s="472"/>
      <c r="N47" s="472"/>
      <c r="O47" s="472"/>
      <c r="P47" s="465" t="s">
        <v>232</v>
      </c>
      <c r="Q47" s="465"/>
      <c r="R47" s="465"/>
      <c r="S47" s="465"/>
      <c r="T47" s="465"/>
      <c r="U47" s="465"/>
      <c r="V47" s="465"/>
      <c r="W47" s="465"/>
      <c r="X47" s="465"/>
      <c r="Y47" s="465"/>
      <c r="Z47" s="465"/>
      <c r="AA47" s="465"/>
      <c r="AB47" s="465"/>
      <c r="AC47" s="465"/>
      <c r="AD47" s="465"/>
      <c r="AE47" s="473" t="s">
        <v>202</v>
      </c>
      <c r="AF47" s="473"/>
      <c r="AG47" s="473"/>
      <c r="AH47" s="473"/>
      <c r="AI47" s="473"/>
      <c r="AJ47" s="473"/>
      <c r="AK47" s="473"/>
      <c r="AL47" s="473"/>
      <c r="AM47" s="473"/>
      <c r="AN47" s="473"/>
      <c r="AO47" s="473"/>
      <c r="AP47" s="473"/>
      <c r="AQ47" s="218"/>
      <c r="AR47" s="474" t="str">
        <f>AR13</f>
        <v>X</v>
      </c>
      <c r="AS47" s="474"/>
      <c r="AT47" s="474"/>
      <c r="AU47" s="142"/>
    </row>
    <row r="48" spans="1:50" s="22" customFormat="1" ht="30" customHeight="1">
      <c r="A48" s="27" t="s">
        <v>22</v>
      </c>
      <c r="B48" s="475">
        <f>B14</f>
        <v>41525</v>
      </c>
      <c r="C48" s="475"/>
      <c r="D48" s="475"/>
      <c r="E48" s="475"/>
      <c r="F48" s="475"/>
      <c r="G48" s="475"/>
      <c r="H48" s="475"/>
      <c r="I48" s="475"/>
      <c r="J48" s="475"/>
      <c r="K48" s="475"/>
      <c r="L48" s="475"/>
      <c r="M48" s="475"/>
      <c r="N48" s="475"/>
      <c r="O48" s="475"/>
      <c r="P48" s="476" t="s">
        <v>193</v>
      </c>
      <c r="Q48" s="476"/>
      <c r="R48" s="476"/>
      <c r="S48" s="476"/>
      <c r="T48" s="476"/>
      <c r="U48" s="476"/>
      <c r="V48" s="476"/>
      <c r="W48" s="476"/>
      <c r="X48" s="476"/>
      <c r="Y48" s="476"/>
      <c r="Z48" s="476"/>
      <c r="AA48" s="476"/>
      <c r="AB48" s="476"/>
      <c r="AC48" s="476"/>
      <c r="AD48" s="476"/>
      <c r="AE48" s="477" t="str">
        <f>AE14</f>
        <v>TEAM KENNET</v>
      </c>
      <c r="AF48" s="477"/>
      <c r="AG48" s="477"/>
      <c r="AH48" s="477"/>
      <c r="AI48" s="477"/>
      <c r="AJ48" s="477"/>
      <c r="AK48" s="477"/>
      <c r="AL48" s="477"/>
      <c r="AM48" s="477"/>
      <c r="AN48" s="477"/>
      <c r="AO48" s="477"/>
      <c r="AP48" s="477"/>
      <c r="AQ48" s="217"/>
      <c r="AR48" s="478" t="str">
        <f>AR14</f>
        <v>XX</v>
      </c>
      <c r="AS48" s="478"/>
      <c r="AT48" s="478"/>
      <c r="AU48" s="8"/>
    </row>
    <row r="49" spans="1:50" s="146" customFormat="1" ht="91.5" customHeight="1">
      <c r="A49" s="195" t="s">
        <v>203</v>
      </c>
      <c r="B49" s="196"/>
      <c r="C49" s="144" t="s">
        <v>440</v>
      </c>
      <c r="D49" s="143" t="s">
        <v>6</v>
      </c>
      <c r="E49" s="198" t="s">
        <v>9</v>
      </c>
      <c r="F49" s="143" t="s">
        <v>196</v>
      </c>
      <c r="G49" s="198" t="s">
        <v>197</v>
      </c>
      <c r="H49" s="143" t="s">
        <v>195</v>
      </c>
      <c r="I49" s="198" t="s">
        <v>2</v>
      </c>
      <c r="J49" s="143" t="s">
        <v>198</v>
      </c>
      <c r="K49" s="198" t="s">
        <v>199</v>
      </c>
      <c r="L49" s="143" t="s">
        <v>4</v>
      </c>
      <c r="M49" s="198" t="s">
        <v>3</v>
      </c>
      <c r="N49" s="143" t="s">
        <v>8</v>
      </c>
      <c r="O49" s="252"/>
      <c r="P49" s="195" t="s">
        <v>204</v>
      </c>
      <c r="Q49" s="196"/>
      <c r="R49" s="143" t="s">
        <v>197</v>
      </c>
      <c r="S49" s="198" t="s">
        <v>15</v>
      </c>
      <c r="T49" s="143" t="s">
        <v>198</v>
      </c>
      <c r="U49" s="198" t="s">
        <v>6</v>
      </c>
      <c r="V49" s="143" t="s">
        <v>199</v>
      </c>
      <c r="W49" s="198" t="s">
        <v>2</v>
      </c>
      <c r="X49" s="143" t="s">
        <v>195</v>
      </c>
      <c r="Y49" s="198" t="s">
        <v>5</v>
      </c>
      <c r="Z49" s="143" t="s">
        <v>196</v>
      </c>
      <c r="AA49" s="198" t="s">
        <v>4</v>
      </c>
      <c r="AB49" s="143" t="s">
        <v>3</v>
      </c>
      <c r="AC49" s="198" t="s">
        <v>8</v>
      </c>
      <c r="AD49" s="252"/>
      <c r="AE49" s="195" t="s">
        <v>205</v>
      </c>
      <c r="AF49" s="196"/>
      <c r="AG49" s="143" t="s">
        <v>197</v>
      </c>
      <c r="AH49" s="198" t="s">
        <v>198</v>
      </c>
      <c r="AI49" s="143" t="s">
        <v>54</v>
      </c>
      <c r="AJ49" s="198" t="s">
        <v>6</v>
      </c>
      <c r="AK49" s="143" t="s">
        <v>199</v>
      </c>
      <c r="AL49" s="198" t="s">
        <v>2</v>
      </c>
      <c r="AM49" s="143" t="s">
        <v>195</v>
      </c>
      <c r="AN49" s="198" t="s">
        <v>5</v>
      </c>
      <c r="AO49" s="143" t="s">
        <v>196</v>
      </c>
      <c r="AP49" s="198" t="s">
        <v>4</v>
      </c>
      <c r="AQ49" s="257"/>
      <c r="AR49" s="198" t="s">
        <v>3</v>
      </c>
      <c r="AS49" s="143" t="s">
        <v>8</v>
      </c>
      <c r="AT49" s="252"/>
      <c r="AU49" s="145"/>
    </row>
    <row r="50" spans="1:50" s="149" customFormat="1" ht="39.950000000000003" customHeight="1">
      <c r="A50" s="200"/>
      <c r="B50" s="147"/>
      <c r="C50" s="202">
        <v>0.40625</v>
      </c>
      <c r="D50" s="205">
        <v>0.44444444444444442</v>
      </c>
      <c r="E50" s="202">
        <v>0.4513888888888889</v>
      </c>
      <c r="F50" s="205">
        <v>0.45833333333333331</v>
      </c>
      <c r="G50" s="202">
        <v>0.5</v>
      </c>
      <c r="H50" s="205">
        <v>0.54166666666666663</v>
      </c>
      <c r="I50" s="202">
        <v>0.55902777777777779</v>
      </c>
      <c r="J50" s="205">
        <v>0.60416666666666663</v>
      </c>
      <c r="K50" s="202">
        <v>0.625</v>
      </c>
      <c r="L50" s="205">
        <v>0.64236111111111105</v>
      </c>
      <c r="M50" s="202">
        <v>0.67013888888888884</v>
      </c>
      <c r="N50" s="205">
        <v>0.70138888888888884</v>
      </c>
      <c r="O50" s="234"/>
      <c r="P50" s="200"/>
      <c r="Q50" s="147"/>
      <c r="R50" s="205">
        <v>0.41666666666666669</v>
      </c>
      <c r="S50" s="202">
        <v>0.46527777777777773</v>
      </c>
      <c r="T50" s="205">
        <v>0.47916666666666669</v>
      </c>
      <c r="U50" s="202">
        <v>0.4861111111111111</v>
      </c>
      <c r="V50" s="205">
        <v>0.54166666666666663</v>
      </c>
      <c r="W50" s="202">
        <v>0.54166666666666663</v>
      </c>
      <c r="X50" s="205">
        <v>0.58333333333333337</v>
      </c>
      <c r="Y50" s="202">
        <v>0.58333333333333337</v>
      </c>
      <c r="Z50" s="205">
        <v>0.625</v>
      </c>
      <c r="AA50" s="202">
        <v>0.64930555555555558</v>
      </c>
      <c r="AB50" s="205">
        <v>0.68402777777777779</v>
      </c>
      <c r="AC50" s="202">
        <v>0.70833333333333337</v>
      </c>
      <c r="AD50" s="234"/>
      <c r="AE50" s="200"/>
      <c r="AF50" s="147"/>
      <c r="AG50" s="205">
        <v>0.41666666666666669</v>
      </c>
      <c r="AH50" s="202">
        <v>0.47916666666666669</v>
      </c>
      <c r="AI50" s="205">
        <v>0.4826388888888889</v>
      </c>
      <c r="AJ50" s="202">
        <v>0.4861111111111111</v>
      </c>
      <c r="AK50" s="205">
        <v>0.54166666666666663</v>
      </c>
      <c r="AL50" s="202">
        <v>0.54513888888888895</v>
      </c>
      <c r="AM50" s="205">
        <v>0.58333333333333337</v>
      </c>
      <c r="AN50" s="202">
        <v>0.58680555555555558</v>
      </c>
      <c r="AO50" s="205">
        <v>0.625</v>
      </c>
      <c r="AP50" s="202">
        <v>0.65625</v>
      </c>
      <c r="AQ50" s="258"/>
      <c r="AR50" s="202">
        <v>0.68402777777777779</v>
      </c>
      <c r="AS50" s="205">
        <v>0.71527777777777779</v>
      </c>
      <c r="AT50" s="234"/>
      <c r="AU50" s="148"/>
    </row>
    <row r="51" spans="1:50" s="153" customFormat="1" ht="24.95" customHeight="1">
      <c r="A51" s="224" t="s">
        <v>690</v>
      </c>
      <c r="B51" s="154">
        <v>4</v>
      </c>
      <c r="C51" s="154"/>
      <c r="D51" s="150"/>
      <c r="E51" s="151"/>
      <c r="F51" s="150"/>
      <c r="G51" s="151"/>
      <c r="H51" s="150" t="s">
        <v>0</v>
      </c>
      <c r="I51" s="151"/>
      <c r="J51" s="150" t="s">
        <v>1</v>
      </c>
      <c r="K51" s="151"/>
      <c r="L51" s="150"/>
      <c r="M51" s="154" t="s">
        <v>1</v>
      </c>
      <c r="N51" s="150">
        <v>1</v>
      </c>
      <c r="O51" s="234"/>
      <c r="P51" s="223" t="s">
        <v>685</v>
      </c>
      <c r="Q51" s="154">
        <v>1</v>
      </c>
      <c r="R51" s="150"/>
      <c r="S51" s="151"/>
      <c r="T51" s="150"/>
      <c r="U51" s="151"/>
      <c r="V51" s="150"/>
      <c r="W51" s="151" t="s">
        <v>1</v>
      </c>
      <c r="X51" s="150" t="s">
        <v>0</v>
      </c>
      <c r="Y51" s="151"/>
      <c r="Z51" s="150"/>
      <c r="AA51" s="151" t="s">
        <v>1</v>
      </c>
      <c r="AB51" s="150"/>
      <c r="AC51" s="151">
        <v>2</v>
      </c>
      <c r="AD51" s="234"/>
      <c r="AE51" s="223" t="s">
        <v>686</v>
      </c>
      <c r="AF51" s="154">
        <v>1</v>
      </c>
      <c r="AG51" s="150"/>
      <c r="AH51" s="151"/>
      <c r="AI51" s="150"/>
      <c r="AJ51" s="151" t="s">
        <v>0</v>
      </c>
      <c r="AK51" s="150"/>
      <c r="AL51" s="151"/>
      <c r="AM51" s="150"/>
      <c r="AN51" s="151"/>
      <c r="AO51" s="150"/>
      <c r="AP51" s="151"/>
      <c r="AQ51" s="236"/>
      <c r="AR51" s="151" t="s">
        <v>0</v>
      </c>
      <c r="AS51" s="150"/>
      <c r="AT51" s="234"/>
      <c r="AU51" s="152"/>
      <c r="AV51" s="156" t="str">
        <f t="shared" ref="AV51:AV76" si="27">A51</f>
        <v>Ben Armstrong</v>
      </c>
      <c r="AW51" s="156" t="str">
        <f t="shared" ref="AW51:AW76" si="28">P51</f>
        <v>William Cowmeadow</v>
      </c>
      <c r="AX51" s="156" t="str">
        <f t="shared" ref="AX51:AX76" si="29">AE51</f>
        <v>Alex Hanson</v>
      </c>
    </row>
    <row r="52" spans="1:50" s="153" customFormat="1" ht="24.95" customHeight="1">
      <c r="A52" s="224" t="s">
        <v>691</v>
      </c>
      <c r="B52" s="154">
        <v>5</v>
      </c>
      <c r="C52" s="154"/>
      <c r="D52" s="150"/>
      <c r="E52" s="151"/>
      <c r="F52" s="150"/>
      <c r="G52" s="151" t="s">
        <v>1</v>
      </c>
      <c r="H52" s="150"/>
      <c r="I52" s="151"/>
      <c r="J52" s="150" t="s">
        <v>0</v>
      </c>
      <c r="K52" s="151"/>
      <c r="L52" s="150"/>
      <c r="M52" s="154" t="s">
        <v>0</v>
      </c>
      <c r="N52" s="150"/>
      <c r="O52" s="234"/>
      <c r="P52" s="223" t="s">
        <v>687</v>
      </c>
      <c r="Q52" s="154">
        <v>2</v>
      </c>
      <c r="R52" s="150"/>
      <c r="S52" s="151" t="s">
        <v>0</v>
      </c>
      <c r="T52" s="150" t="s">
        <v>0</v>
      </c>
      <c r="U52" s="151"/>
      <c r="V52" s="150"/>
      <c r="W52" s="151"/>
      <c r="X52" s="150"/>
      <c r="Y52" s="151" t="s">
        <v>0</v>
      </c>
      <c r="Z52" s="150"/>
      <c r="AA52" s="151"/>
      <c r="AB52" s="150"/>
      <c r="AC52" s="151">
        <v>3</v>
      </c>
      <c r="AD52" s="234"/>
      <c r="AE52" s="223" t="s">
        <v>688</v>
      </c>
      <c r="AF52" s="154">
        <v>2</v>
      </c>
      <c r="AG52" s="150"/>
      <c r="AH52" s="151"/>
      <c r="AI52" s="150"/>
      <c r="AJ52" s="151" t="s">
        <v>1</v>
      </c>
      <c r="AK52" s="150"/>
      <c r="AL52" s="151"/>
      <c r="AM52" s="150"/>
      <c r="AN52" s="151" t="s">
        <v>1</v>
      </c>
      <c r="AO52" s="150"/>
      <c r="AP52" s="151"/>
      <c r="AQ52" s="236"/>
      <c r="AR52" s="151"/>
      <c r="AS52" s="150"/>
      <c r="AT52" s="234"/>
      <c r="AU52" s="152"/>
      <c r="AV52" s="156" t="str">
        <f t="shared" si="27"/>
        <v>Stuart Bladon</v>
      </c>
      <c r="AW52" s="156" t="str">
        <f t="shared" si="28"/>
        <v>Thomas Murphy</v>
      </c>
      <c r="AX52" s="156" t="str">
        <f t="shared" si="29"/>
        <v>Callum oNeill</v>
      </c>
    </row>
    <row r="53" spans="1:50" s="153" customFormat="1" ht="24.95" customHeight="1">
      <c r="A53" s="224" t="s">
        <v>325</v>
      </c>
      <c r="B53" s="154">
        <v>6</v>
      </c>
      <c r="C53" s="154"/>
      <c r="D53" s="150"/>
      <c r="E53" s="151" t="s">
        <v>0</v>
      </c>
      <c r="F53" s="150"/>
      <c r="G53" s="151"/>
      <c r="H53" s="150" t="s">
        <v>1</v>
      </c>
      <c r="I53" s="151"/>
      <c r="J53" s="150"/>
      <c r="K53" s="151"/>
      <c r="L53" s="150" t="s">
        <v>0</v>
      </c>
      <c r="M53" s="154"/>
      <c r="N53" s="150">
        <v>2</v>
      </c>
      <c r="O53" s="234"/>
      <c r="P53" s="223" t="s">
        <v>323</v>
      </c>
      <c r="Q53" s="154">
        <v>3</v>
      </c>
      <c r="R53" s="150" t="s">
        <v>0</v>
      </c>
      <c r="S53" s="151"/>
      <c r="T53" s="150"/>
      <c r="U53" s="151"/>
      <c r="V53" s="150" t="s">
        <v>1</v>
      </c>
      <c r="W53" s="151"/>
      <c r="X53" s="150"/>
      <c r="Y53" s="151"/>
      <c r="Z53" s="150" t="s">
        <v>0</v>
      </c>
      <c r="AA53" s="151"/>
      <c r="AB53" s="150"/>
      <c r="AC53" s="151"/>
      <c r="AD53" s="234"/>
      <c r="AE53" s="223" t="s">
        <v>322</v>
      </c>
      <c r="AF53" s="154">
        <v>3</v>
      </c>
      <c r="AG53" s="150"/>
      <c r="AH53" s="151"/>
      <c r="AI53" s="150"/>
      <c r="AJ53" s="151"/>
      <c r="AK53" s="150"/>
      <c r="AL53" s="151"/>
      <c r="AM53" s="150"/>
      <c r="AN53" s="151" t="s">
        <v>0</v>
      </c>
      <c r="AO53" s="150"/>
      <c r="AP53" s="151"/>
      <c r="AQ53" s="236"/>
      <c r="AR53" s="151"/>
      <c r="AS53" s="150">
        <v>1</v>
      </c>
      <c r="AT53" s="234"/>
      <c r="AU53" s="152"/>
      <c r="AV53" s="156" t="str">
        <f t="shared" si="27"/>
        <v>Joe Willey</v>
      </c>
      <c r="AW53" s="156" t="str">
        <f t="shared" si="28"/>
        <v>Oliver Hewitt</v>
      </c>
      <c r="AX53" s="156" t="str">
        <f t="shared" si="29"/>
        <v>Josh Willock</v>
      </c>
    </row>
    <row r="54" spans="1:50" s="153" customFormat="1" ht="24.95" customHeight="1">
      <c r="A54" s="224" t="s">
        <v>319</v>
      </c>
      <c r="B54" s="154" t="s">
        <v>437</v>
      </c>
      <c r="C54" s="154"/>
      <c r="D54" s="150" t="s">
        <v>0</v>
      </c>
      <c r="E54" s="151"/>
      <c r="F54" s="150" t="s">
        <v>0</v>
      </c>
      <c r="G54" s="151"/>
      <c r="H54" s="150"/>
      <c r="I54" s="151"/>
      <c r="J54" s="150"/>
      <c r="K54" s="151"/>
      <c r="L54" s="150" t="s">
        <v>416</v>
      </c>
      <c r="M54" s="154"/>
      <c r="N54" s="150"/>
      <c r="O54" s="234"/>
      <c r="P54" s="225" t="s">
        <v>324</v>
      </c>
      <c r="Q54" s="154">
        <v>4</v>
      </c>
      <c r="R54" s="150" t="s">
        <v>1</v>
      </c>
      <c r="S54" s="151"/>
      <c r="T54" s="150"/>
      <c r="U54" s="151"/>
      <c r="V54" s="150" t="s">
        <v>0</v>
      </c>
      <c r="W54" s="151"/>
      <c r="X54" s="150"/>
      <c r="Y54" s="151"/>
      <c r="Z54" s="150" t="s">
        <v>1</v>
      </c>
      <c r="AA54" s="151"/>
      <c r="AB54" s="150"/>
      <c r="AC54" s="151"/>
      <c r="AD54" s="234"/>
      <c r="AE54" s="225" t="s">
        <v>320</v>
      </c>
      <c r="AF54" s="154">
        <v>4</v>
      </c>
      <c r="AG54" s="150"/>
      <c r="AH54" s="151"/>
      <c r="AI54" s="150"/>
      <c r="AJ54" s="151"/>
      <c r="AK54" s="150"/>
      <c r="AL54" s="151" t="s">
        <v>1</v>
      </c>
      <c r="AM54" s="150" t="s">
        <v>1</v>
      </c>
      <c r="AN54" s="151"/>
      <c r="AO54" s="150"/>
      <c r="AP54" s="151" t="s">
        <v>1</v>
      </c>
      <c r="AQ54" s="236"/>
      <c r="AR54" s="151"/>
      <c r="AS54" s="150">
        <v>2</v>
      </c>
      <c r="AT54" s="234"/>
      <c r="AU54" s="152"/>
      <c r="AV54" s="156" t="str">
        <f t="shared" si="27"/>
        <v>Sam Hart</v>
      </c>
      <c r="AW54" s="156" t="str">
        <f t="shared" si="28"/>
        <v>Rafael Ribeiro</v>
      </c>
      <c r="AX54" s="156" t="str">
        <f t="shared" si="29"/>
        <v>George Biggs</v>
      </c>
    </row>
    <row r="55" spans="1:50" s="153" customFormat="1" ht="24.95" customHeight="1">
      <c r="A55" s="224" t="s">
        <v>321</v>
      </c>
      <c r="B55" s="154" t="s">
        <v>437</v>
      </c>
      <c r="C55" s="154"/>
      <c r="D55" s="150"/>
      <c r="E55" s="151" t="s">
        <v>1</v>
      </c>
      <c r="F55" s="150"/>
      <c r="G55" s="151"/>
      <c r="H55" s="150"/>
      <c r="I55" s="151" t="s">
        <v>1</v>
      </c>
      <c r="J55" s="150"/>
      <c r="K55" s="151"/>
      <c r="L55" s="150" t="s">
        <v>416</v>
      </c>
      <c r="M55" s="154"/>
      <c r="N55" s="150">
        <v>4</v>
      </c>
      <c r="O55" s="234"/>
      <c r="P55" s="225" t="s">
        <v>326</v>
      </c>
      <c r="Q55" s="154">
        <v>5</v>
      </c>
      <c r="R55" s="150"/>
      <c r="S55" s="151"/>
      <c r="T55" s="150"/>
      <c r="U55" s="151"/>
      <c r="V55" s="150"/>
      <c r="W55" s="151" t="s">
        <v>0</v>
      </c>
      <c r="X55" s="150" t="s">
        <v>1</v>
      </c>
      <c r="Y55" s="151"/>
      <c r="Z55" s="150"/>
      <c r="AA55" s="151" t="s">
        <v>0</v>
      </c>
      <c r="AB55" s="150"/>
      <c r="AC55" s="151">
        <v>4</v>
      </c>
      <c r="AD55" s="234"/>
      <c r="AE55" s="225" t="s">
        <v>692</v>
      </c>
      <c r="AF55" s="154">
        <v>5</v>
      </c>
      <c r="AG55" s="150"/>
      <c r="AH55" s="151"/>
      <c r="AI55" s="150"/>
      <c r="AJ55" s="151"/>
      <c r="AK55" s="150"/>
      <c r="AL55" s="151" t="s">
        <v>0</v>
      </c>
      <c r="AM55" s="150" t="s">
        <v>0</v>
      </c>
      <c r="AN55" s="151"/>
      <c r="AO55" s="150"/>
      <c r="AP55" s="151" t="s">
        <v>0</v>
      </c>
      <c r="AQ55" s="236"/>
      <c r="AR55" s="151"/>
      <c r="AS55" s="150">
        <v>3</v>
      </c>
      <c r="AT55" s="234"/>
      <c r="AU55" s="152"/>
      <c r="AV55" s="156" t="str">
        <f t="shared" si="27"/>
        <v>Daniel Hockaday</v>
      </c>
      <c r="AW55" s="156" t="str">
        <f t="shared" si="28"/>
        <v>Max Carnell</v>
      </c>
      <c r="AX55" s="156" t="str">
        <f t="shared" si="29"/>
        <v>George Hunter</v>
      </c>
    </row>
    <row r="56" spans="1:50" s="153" customFormat="1" ht="24.95" customHeight="1">
      <c r="A56" s="224" t="s">
        <v>689</v>
      </c>
      <c r="B56" s="154" t="s">
        <v>437</v>
      </c>
      <c r="C56" s="154"/>
      <c r="D56" s="150" t="s">
        <v>1</v>
      </c>
      <c r="E56" s="151"/>
      <c r="F56" s="150"/>
      <c r="G56" s="151" t="s">
        <v>0</v>
      </c>
      <c r="H56" s="150"/>
      <c r="I56" s="151"/>
      <c r="J56" s="150"/>
      <c r="K56" s="151"/>
      <c r="L56" s="150" t="s">
        <v>416</v>
      </c>
      <c r="M56" s="154"/>
      <c r="N56" s="150"/>
      <c r="O56" s="234"/>
      <c r="P56" s="225" t="s">
        <v>693</v>
      </c>
      <c r="Q56" s="154">
        <v>6</v>
      </c>
      <c r="R56" s="150"/>
      <c r="S56" s="151"/>
      <c r="T56" s="150" t="s">
        <v>1</v>
      </c>
      <c r="U56" s="151"/>
      <c r="V56" s="150"/>
      <c r="W56" s="151"/>
      <c r="X56" s="150"/>
      <c r="Y56" s="151" t="s">
        <v>1</v>
      </c>
      <c r="Z56" s="150"/>
      <c r="AA56" s="151"/>
      <c r="AB56" s="150"/>
      <c r="AC56" s="151">
        <v>1</v>
      </c>
      <c r="AD56" s="234"/>
      <c r="AE56" s="225" t="s">
        <v>694</v>
      </c>
      <c r="AF56" s="154">
        <v>6</v>
      </c>
      <c r="AG56" s="150" t="s">
        <v>0</v>
      </c>
      <c r="AH56" s="151"/>
      <c r="AI56" s="150"/>
      <c r="AJ56" s="151"/>
      <c r="AK56" s="150" t="s">
        <v>0</v>
      </c>
      <c r="AL56" s="151"/>
      <c r="AM56" s="150"/>
      <c r="AN56" s="151"/>
      <c r="AO56" s="150" t="s">
        <v>0</v>
      </c>
      <c r="AP56" s="151"/>
      <c r="AQ56" s="236"/>
      <c r="AR56" s="151"/>
      <c r="AS56" s="150">
        <v>4</v>
      </c>
      <c r="AT56" s="234"/>
      <c r="AU56" s="152"/>
      <c r="AV56" s="156" t="str">
        <f t="shared" si="27"/>
        <v>James McLaughlin</v>
      </c>
      <c r="AW56" s="156" t="str">
        <f t="shared" si="28"/>
        <v>Joe Osler</v>
      </c>
      <c r="AX56" s="156" t="str">
        <f t="shared" si="29"/>
        <v>Christian Randall</v>
      </c>
    </row>
    <row r="57" spans="1:50" s="153" customFormat="1" ht="24.95" customHeight="1">
      <c r="A57" s="224" t="s">
        <v>695</v>
      </c>
      <c r="B57" s="154" t="s">
        <v>437</v>
      </c>
      <c r="C57" s="154"/>
      <c r="D57" s="150"/>
      <c r="E57" s="151" t="s">
        <v>416</v>
      </c>
      <c r="F57" s="150"/>
      <c r="G57" s="151"/>
      <c r="H57" s="150"/>
      <c r="I57" s="151" t="s">
        <v>0</v>
      </c>
      <c r="J57" s="150"/>
      <c r="K57" s="151"/>
      <c r="L57" s="150" t="s">
        <v>1</v>
      </c>
      <c r="M57" s="154"/>
      <c r="N57" s="150">
        <v>3</v>
      </c>
      <c r="O57" s="234"/>
      <c r="P57" s="223"/>
      <c r="Q57" s="154">
        <v>7</v>
      </c>
      <c r="R57" s="150"/>
      <c r="S57" s="151"/>
      <c r="T57" s="150"/>
      <c r="U57" s="151"/>
      <c r="V57" s="150"/>
      <c r="W57" s="151"/>
      <c r="X57" s="150"/>
      <c r="Y57" s="151"/>
      <c r="Z57" s="150"/>
      <c r="AA57" s="151"/>
      <c r="AB57" s="150"/>
      <c r="AC57" s="151"/>
      <c r="AD57" s="234"/>
      <c r="AE57" s="225"/>
      <c r="AF57" s="154">
        <v>7</v>
      </c>
      <c r="AG57" s="150"/>
      <c r="AH57" s="151"/>
      <c r="AI57" s="150"/>
      <c r="AJ57" s="151"/>
      <c r="AK57" s="150"/>
      <c r="AL57" s="151"/>
      <c r="AM57" s="150"/>
      <c r="AN57" s="151"/>
      <c r="AO57" s="150"/>
      <c r="AP57" s="151"/>
      <c r="AQ57" s="236"/>
      <c r="AR57" s="151"/>
      <c r="AS57" s="150"/>
      <c r="AT57" s="234"/>
      <c r="AU57" s="152"/>
      <c r="AV57" s="156" t="str">
        <f t="shared" si="27"/>
        <v>Nick Barlow</v>
      </c>
      <c r="AW57" s="156">
        <f t="shared" si="28"/>
        <v>0</v>
      </c>
      <c r="AX57" s="156">
        <f t="shared" si="29"/>
        <v>0</v>
      </c>
    </row>
    <row r="58" spans="1:50" s="153" customFormat="1" ht="24.95" customHeight="1">
      <c r="A58" s="224" t="s">
        <v>696</v>
      </c>
      <c r="B58" s="154" t="s">
        <v>437</v>
      </c>
      <c r="C58" s="154"/>
      <c r="D58" s="150"/>
      <c r="E58" s="151"/>
      <c r="F58" s="150" t="s">
        <v>1</v>
      </c>
      <c r="G58" s="151"/>
      <c r="H58" s="150"/>
      <c r="I58" s="151" t="s">
        <v>416</v>
      </c>
      <c r="J58" s="150"/>
      <c r="K58" s="151"/>
      <c r="L58" s="150" t="s">
        <v>416</v>
      </c>
      <c r="M58" s="154"/>
      <c r="N58" s="150"/>
      <c r="O58" s="234"/>
      <c r="P58" s="223"/>
      <c r="Q58" s="154">
        <v>8</v>
      </c>
      <c r="R58" s="150"/>
      <c r="S58" s="151"/>
      <c r="T58" s="150"/>
      <c r="U58" s="151"/>
      <c r="V58" s="150"/>
      <c r="W58" s="151"/>
      <c r="X58" s="150"/>
      <c r="Y58" s="151"/>
      <c r="Z58" s="150"/>
      <c r="AA58" s="151"/>
      <c r="AB58" s="150"/>
      <c r="AC58" s="151"/>
      <c r="AD58" s="234"/>
      <c r="AE58" s="223"/>
      <c r="AF58" s="154">
        <v>8</v>
      </c>
      <c r="AG58" s="150"/>
      <c r="AH58" s="151"/>
      <c r="AI58" s="150"/>
      <c r="AJ58" s="151"/>
      <c r="AK58" s="150"/>
      <c r="AL58" s="151"/>
      <c r="AM58" s="150"/>
      <c r="AN58" s="151"/>
      <c r="AO58" s="150"/>
      <c r="AP58" s="151"/>
      <c r="AQ58" s="236"/>
      <c r="AR58" s="151"/>
      <c r="AS58" s="150"/>
      <c r="AT58" s="234"/>
      <c r="AU58" s="152"/>
      <c r="AV58" s="156" t="str">
        <f t="shared" si="27"/>
        <v xml:space="preserve">Zachariah Montgomery </v>
      </c>
      <c r="AW58" s="156">
        <f t="shared" si="28"/>
        <v>0</v>
      </c>
      <c r="AX58" s="156">
        <f t="shared" si="29"/>
        <v>0</v>
      </c>
    </row>
    <row r="59" spans="1:50" s="153" customFormat="1" ht="24.95" customHeight="1">
      <c r="A59" s="224"/>
      <c r="B59" s="154">
        <v>9</v>
      </c>
      <c r="C59" s="154"/>
      <c r="D59" s="150"/>
      <c r="E59" s="151"/>
      <c r="F59" s="150"/>
      <c r="G59" s="151"/>
      <c r="H59" s="150"/>
      <c r="I59" s="151"/>
      <c r="J59" s="150"/>
      <c r="K59" s="151"/>
      <c r="L59" s="150"/>
      <c r="M59" s="154"/>
      <c r="N59" s="150"/>
      <c r="O59" s="234"/>
      <c r="P59" s="223"/>
      <c r="Q59" s="154">
        <v>9</v>
      </c>
      <c r="R59" s="150"/>
      <c r="S59" s="151"/>
      <c r="T59" s="150"/>
      <c r="U59" s="151"/>
      <c r="V59" s="150"/>
      <c r="W59" s="151"/>
      <c r="X59" s="150"/>
      <c r="Y59" s="151"/>
      <c r="Z59" s="150"/>
      <c r="AA59" s="151"/>
      <c r="AB59" s="150"/>
      <c r="AC59" s="151"/>
      <c r="AD59" s="234"/>
      <c r="AE59" s="223"/>
      <c r="AF59" s="154">
        <v>9</v>
      </c>
      <c r="AG59" s="150"/>
      <c r="AH59" s="151"/>
      <c r="AI59" s="150"/>
      <c r="AJ59" s="151"/>
      <c r="AK59" s="150"/>
      <c r="AL59" s="151"/>
      <c r="AM59" s="150"/>
      <c r="AN59" s="151"/>
      <c r="AO59" s="150"/>
      <c r="AP59" s="151"/>
      <c r="AQ59" s="236"/>
      <c r="AR59" s="151"/>
      <c r="AS59" s="150"/>
      <c r="AT59" s="234"/>
      <c r="AU59" s="152"/>
      <c r="AV59" s="156">
        <f t="shared" si="27"/>
        <v>0</v>
      </c>
      <c r="AW59" s="156">
        <f t="shared" si="28"/>
        <v>0</v>
      </c>
      <c r="AX59" s="156">
        <f t="shared" si="29"/>
        <v>0</v>
      </c>
    </row>
    <row r="60" spans="1:50" s="153" customFormat="1" ht="24.95" customHeight="1">
      <c r="A60" s="224"/>
      <c r="B60" s="154">
        <v>10</v>
      </c>
      <c r="C60" s="154"/>
      <c r="D60" s="150"/>
      <c r="E60" s="151"/>
      <c r="F60" s="150"/>
      <c r="G60" s="151"/>
      <c r="H60" s="150"/>
      <c r="I60" s="151"/>
      <c r="J60" s="150"/>
      <c r="K60" s="151"/>
      <c r="L60" s="150"/>
      <c r="M60" s="151"/>
      <c r="N60" s="150"/>
      <c r="O60" s="234"/>
      <c r="P60" s="223"/>
      <c r="Q60" s="154">
        <v>10</v>
      </c>
      <c r="R60" s="150"/>
      <c r="S60" s="151"/>
      <c r="T60" s="150"/>
      <c r="U60" s="151"/>
      <c r="V60" s="150"/>
      <c r="W60" s="151"/>
      <c r="X60" s="150"/>
      <c r="Y60" s="151"/>
      <c r="Z60" s="150"/>
      <c r="AA60" s="151"/>
      <c r="AB60" s="150"/>
      <c r="AC60" s="151"/>
      <c r="AD60" s="234"/>
      <c r="AE60" s="223"/>
      <c r="AF60" s="154">
        <v>10</v>
      </c>
      <c r="AG60" s="150"/>
      <c r="AH60" s="151"/>
      <c r="AI60" s="150"/>
      <c r="AJ60" s="151"/>
      <c r="AK60" s="150"/>
      <c r="AL60" s="151"/>
      <c r="AM60" s="150"/>
      <c r="AN60" s="151"/>
      <c r="AO60" s="150"/>
      <c r="AP60" s="151"/>
      <c r="AQ60" s="236"/>
      <c r="AR60" s="151"/>
      <c r="AS60" s="150"/>
      <c r="AT60" s="234"/>
      <c r="AU60" s="152"/>
      <c r="AV60" s="156">
        <f t="shared" si="27"/>
        <v>0</v>
      </c>
      <c r="AW60" s="156">
        <f t="shared" si="28"/>
        <v>0</v>
      </c>
      <c r="AX60" s="156">
        <f t="shared" si="29"/>
        <v>0</v>
      </c>
    </row>
    <row r="61" spans="1:50" s="153" customFormat="1" ht="24.95" customHeight="1">
      <c r="A61" s="224"/>
      <c r="B61" s="154">
        <v>11</v>
      </c>
      <c r="C61" s="154"/>
      <c r="D61" s="150"/>
      <c r="E61" s="151"/>
      <c r="F61" s="150"/>
      <c r="G61" s="151"/>
      <c r="H61" s="150"/>
      <c r="I61" s="151"/>
      <c r="J61" s="150"/>
      <c r="K61" s="151"/>
      <c r="L61" s="150"/>
      <c r="M61" s="151"/>
      <c r="N61" s="150"/>
      <c r="O61" s="234"/>
      <c r="P61" s="223"/>
      <c r="Q61" s="154">
        <v>11</v>
      </c>
      <c r="R61" s="150"/>
      <c r="S61" s="151"/>
      <c r="T61" s="150"/>
      <c r="U61" s="151"/>
      <c r="V61" s="150"/>
      <c r="W61" s="151"/>
      <c r="X61" s="150"/>
      <c r="Y61" s="151"/>
      <c r="Z61" s="150"/>
      <c r="AA61" s="151"/>
      <c r="AB61" s="150"/>
      <c r="AC61" s="151"/>
      <c r="AD61" s="234"/>
      <c r="AE61" s="223"/>
      <c r="AF61" s="154">
        <v>11</v>
      </c>
      <c r="AG61" s="150"/>
      <c r="AH61" s="151"/>
      <c r="AI61" s="150"/>
      <c r="AJ61" s="151"/>
      <c r="AK61" s="150"/>
      <c r="AL61" s="151"/>
      <c r="AM61" s="150"/>
      <c r="AN61" s="151"/>
      <c r="AO61" s="150"/>
      <c r="AP61" s="151"/>
      <c r="AQ61" s="236"/>
      <c r="AR61" s="151"/>
      <c r="AS61" s="150"/>
      <c r="AT61" s="234"/>
      <c r="AU61" s="152"/>
      <c r="AV61" s="156">
        <f t="shared" si="27"/>
        <v>0</v>
      </c>
      <c r="AW61" s="156">
        <f t="shared" si="28"/>
        <v>0</v>
      </c>
      <c r="AX61" s="156">
        <f t="shared" si="29"/>
        <v>0</v>
      </c>
    </row>
    <row r="62" spans="1:50" s="153" customFormat="1" ht="24.95" customHeight="1">
      <c r="A62" s="224"/>
      <c r="B62" s="154">
        <v>12</v>
      </c>
      <c r="C62" s="154"/>
      <c r="D62" s="150"/>
      <c r="E62" s="151"/>
      <c r="F62" s="150"/>
      <c r="G62" s="151"/>
      <c r="H62" s="150"/>
      <c r="I62" s="151"/>
      <c r="J62" s="150"/>
      <c r="K62" s="151"/>
      <c r="L62" s="150"/>
      <c r="M62" s="151"/>
      <c r="N62" s="150"/>
      <c r="O62" s="234"/>
      <c r="P62" s="223"/>
      <c r="Q62" s="154">
        <v>12</v>
      </c>
      <c r="R62" s="150"/>
      <c r="S62" s="151"/>
      <c r="T62" s="150"/>
      <c r="U62" s="151"/>
      <c r="V62" s="150"/>
      <c r="W62" s="151"/>
      <c r="X62" s="150"/>
      <c r="Y62" s="151"/>
      <c r="Z62" s="150"/>
      <c r="AA62" s="151"/>
      <c r="AB62" s="150"/>
      <c r="AC62" s="151"/>
      <c r="AD62" s="234"/>
      <c r="AE62" s="223"/>
      <c r="AF62" s="154">
        <v>12</v>
      </c>
      <c r="AG62" s="150"/>
      <c r="AH62" s="151"/>
      <c r="AI62" s="150"/>
      <c r="AJ62" s="151"/>
      <c r="AK62" s="150"/>
      <c r="AL62" s="151"/>
      <c r="AM62" s="150"/>
      <c r="AN62" s="151"/>
      <c r="AO62" s="150"/>
      <c r="AP62" s="151"/>
      <c r="AQ62" s="236"/>
      <c r="AR62" s="151"/>
      <c r="AS62" s="150"/>
      <c r="AT62" s="234"/>
      <c r="AU62" s="152"/>
      <c r="AV62" s="156">
        <f t="shared" si="27"/>
        <v>0</v>
      </c>
      <c r="AW62" s="156">
        <f t="shared" si="28"/>
        <v>0</v>
      </c>
      <c r="AX62" s="156">
        <f t="shared" si="29"/>
        <v>0</v>
      </c>
    </row>
    <row r="63" spans="1:50" s="153" customFormat="1" ht="24.95" customHeight="1">
      <c r="A63" s="224"/>
      <c r="B63" s="154">
        <v>13</v>
      </c>
      <c r="C63" s="154"/>
      <c r="D63" s="150"/>
      <c r="E63" s="151"/>
      <c r="F63" s="150"/>
      <c r="G63" s="151"/>
      <c r="H63" s="150"/>
      <c r="I63" s="151"/>
      <c r="J63" s="150"/>
      <c r="K63" s="151"/>
      <c r="L63" s="150"/>
      <c r="M63" s="151"/>
      <c r="N63" s="150"/>
      <c r="O63" s="234"/>
      <c r="P63" s="223"/>
      <c r="Q63" s="154">
        <v>13</v>
      </c>
      <c r="R63" s="150"/>
      <c r="S63" s="151"/>
      <c r="T63" s="150"/>
      <c r="U63" s="151"/>
      <c r="V63" s="150"/>
      <c r="W63" s="151"/>
      <c r="X63" s="150"/>
      <c r="Y63" s="151"/>
      <c r="Z63" s="150"/>
      <c r="AA63" s="151"/>
      <c r="AB63" s="150"/>
      <c r="AC63" s="151"/>
      <c r="AD63" s="234"/>
      <c r="AE63" s="223"/>
      <c r="AF63" s="154">
        <v>13</v>
      </c>
      <c r="AG63" s="150"/>
      <c r="AH63" s="151"/>
      <c r="AI63" s="150"/>
      <c r="AJ63" s="151"/>
      <c r="AK63" s="150"/>
      <c r="AL63" s="151"/>
      <c r="AM63" s="150"/>
      <c r="AN63" s="151"/>
      <c r="AO63" s="150"/>
      <c r="AP63" s="151"/>
      <c r="AQ63" s="236"/>
      <c r="AR63" s="151"/>
      <c r="AS63" s="150"/>
      <c r="AT63" s="234"/>
      <c r="AU63" s="152"/>
      <c r="AV63" s="156">
        <f t="shared" si="27"/>
        <v>0</v>
      </c>
      <c r="AW63" s="156">
        <f t="shared" si="28"/>
        <v>0</v>
      </c>
      <c r="AX63" s="156">
        <f t="shared" si="29"/>
        <v>0</v>
      </c>
    </row>
    <row r="64" spans="1:50" s="153" customFormat="1" ht="24.95" customHeight="1">
      <c r="A64" s="224"/>
      <c r="B64" s="154">
        <v>14</v>
      </c>
      <c r="C64" s="154"/>
      <c r="D64" s="150"/>
      <c r="E64" s="151"/>
      <c r="F64" s="150"/>
      <c r="G64" s="151"/>
      <c r="H64" s="150"/>
      <c r="I64" s="151"/>
      <c r="J64" s="150"/>
      <c r="K64" s="151"/>
      <c r="L64" s="150"/>
      <c r="M64" s="154"/>
      <c r="N64" s="150"/>
      <c r="O64" s="234"/>
      <c r="P64" s="223"/>
      <c r="Q64" s="154">
        <v>14</v>
      </c>
      <c r="R64" s="150"/>
      <c r="S64" s="151"/>
      <c r="T64" s="150"/>
      <c r="U64" s="151"/>
      <c r="V64" s="150"/>
      <c r="W64" s="151"/>
      <c r="X64" s="150"/>
      <c r="Y64" s="151"/>
      <c r="Z64" s="150"/>
      <c r="AA64" s="151"/>
      <c r="AB64" s="150"/>
      <c r="AC64" s="151"/>
      <c r="AD64" s="234"/>
      <c r="AE64" s="223"/>
      <c r="AF64" s="154">
        <v>14</v>
      </c>
      <c r="AG64" s="150"/>
      <c r="AH64" s="151"/>
      <c r="AI64" s="150"/>
      <c r="AJ64" s="151"/>
      <c r="AK64" s="150"/>
      <c r="AL64" s="151"/>
      <c r="AM64" s="150"/>
      <c r="AN64" s="151"/>
      <c r="AO64" s="150"/>
      <c r="AP64" s="151"/>
      <c r="AQ64" s="236"/>
      <c r="AR64" s="151"/>
      <c r="AS64" s="150"/>
      <c r="AT64" s="234"/>
      <c r="AU64" s="152"/>
      <c r="AV64" s="156">
        <f t="shared" si="27"/>
        <v>0</v>
      </c>
      <c r="AW64" s="156">
        <f t="shared" si="28"/>
        <v>0</v>
      </c>
      <c r="AX64" s="156">
        <f t="shared" si="29"/>
        <v>0</v>
      </c>
    </row>
    <row r="65" spans="1:50" s="153" customFormat="1" ht="24.95" customHeight="1">
      <c r="A65" s="224"/>
      <c r="B65" s="154">
        <v>15</v>
      </c>
      <c r="C65" s="154"/>
      <c r="D65" s="150"/>
      <c r="E65" s="151"/>
      <c r="F65" s="150"/>
      <c r="G65" s="151"/>
      <c r="H65" s="150"/>
      <c r="I65" s="151"/>
      <c r="J65" s="150"/>
      <c r="K65" s="151"/>
      <c r="L65" s="150"/>
      <c r="M65" s="154"/>
      <c r="N65" s="150"/>
      <c r="O65" s="234"/>
      <c r="P65" s="223"/>
      <c r="Q65" s="154">
        <v>15</v>
      </c>
      <c r="R65" s="150"/>
      <c r="S65" s="151"/>
      <c r="T65" s="150"/>
      <c r="U65" s="151"/>
      <c r="V65" s="150"/>
      <c r="W65" s="151"/>
      <c r="X65" s="150"/>
      <c r="Y65" s="151"/>
      <c r="Z65" s="150"/>
      <c r="AA65" s="151"/>
      <c r="AB65" s="150"/>
      <c r="AC65" s="151"/>
      <c r="AD65" s="234"/>
      <c r="AE65" s="223"/>
      <c r="AF65" s="154">
        <v>15</v>
      </c>
      <c r="AG65" s="150"/>
      <c r="AH65" s="151"/>
      <c r="AI65" s="150"/>
      <c r="AJ65" s="151"/>
      <c r="AK65" s="150"/>
      <c r="AL65" s="151"/>
      <c r="AM65" s="150"/>
      <c r="AN65" s="151"/>
      <c r="AO65" s="150"/>
      <c r="AP65" s="151"/>
      <c r="AQ65" s="236"/>
      <c r="AR65" s="151"/>
      <c r="AS65" s="150"/>
      <c r="AT65" s="234"/>
      <c r="AU65" s="152"/>
      <c r="AV65" s="156">
        <f t="shared" si="27"/>
        <v>0</v>
      </c>
      <c r="AW65" s="156">
        <f t="shared" si="28"/>
        <v>0</v>
      </c>
      <c r="AX65" s="156">
        <f t="shared" si="29"/>
        <v>0</v>
      </c>
    </row>
    <row r="66" spans="1:50" s="153" customFormat="1" ht="24.95" customHeight="1">
      <c r="A66" s="224"/>
      <c r="B66" s="154">
        <v>16</v>
      </c>
      <c r="C66" s="154"/>
      <c r="D66" s="150"/>
      <c r="E66" s="151"/>
      <c r="F66" s="150"/>
      <c r="G66" s="151"/>
      <c r="H66" s="150"/>
      <c r="I66" s="151"/>
      <c r="J66" s="150"/>
      <c r="K66" s="151"/>
      <c r="L66" s="150"/>
      <c r="M66" s="154"/>
      <c r="N66" s="150"/>
      <c r="O66" s="234"/>
      <c r="P66" s="223"/>
      <c r="Q66" s="154">
        <v>16</v>
      </c>
      <c r="R66" s="150"/>
      <c r="S66" s="151"/>
      <c r="T66" s="150"/>
      <c r="U66" s="151"/>
      <c r="V66" s="150"/>
      <c r="W66" s="151"/>
      <c r="X66" s="150"/>
      <c r="Y66" s="151"/>
      <c r="Z66" s="150"/>
      <c r="AA66" s="151"/>
      <c r="AB66" s="150"/>
      <c r="AC66" s="151"/>
      <c r="AD66" s="234"/>
      <c r="AE66" s="468" t="s">
        <v>438</v>
      </c>
      <c r="AF66" s="469"/>
      <c r="AG66" s="150"/>
      <c r="AH66" s="151"/>
      <c r="AI66" s="150"/>
      <c r="AJ66" s="151"/>
      <c r="AK66" s="150"/>
      <c r="AL66" s="151"/>
      <c r="AM66" s="150"/>
      <c r="AN66" s="151"/>
      <c r="AO66" s="150"/>
      <c r="AP66" s="151"/>
      <c r="AQ66" s="236"/>
      <c r="AR66" s="151"/>
      <c r="AS66" s="150"/>
      <c r="AT66" s="234"/>
      <c r="AU66" s="152"/>
      <c r="AV66" s="156">
        <f t="shared" si="27"/>
        <v>0</v>
      </c>
      <c r="AW66" s="156">
        <f t="shared" si="28"/>
        <v>0</v>
      </c>
      <c r="AX66" s="156" t="str">
        <f t="shared" si="29"/>
        <v>U20 ns guests</v>
      </c>
    </row>
    <row r="67" spans="1:50" s="153" customFormat="1" ht="24.95" customHeight="1">
      <c r="A67" s="224"/>
      <c r="B67" s="154">
        <v>17</v>
      </c>
      <c r="C67" s="154"/>
      <c r="D67" s="150"/>
      <c r="E67" s="151"/>
      <c r="F67" s="150"/>
      <c r="G67" s="151"/>
      <c r="H67" s="150"/>
      <c r="I67" s="151"/>
      <c r="J67" s="150"/>
      <c r="K67" s="151"/>
      <c r="L67" s="150"/>
      <c r="M67" s="154"/>
      <c r="N67" s="150"/>
      <c r="O67" s="234"/>
      <c r="P67" s="223"/>
      <c r="Q67" s="154">
        <v>17</v>
      </c>
      <c r="R67" s="150"/>
      <c r="S67" s="151"/>
      <c r="T67" s="150"/>
      <c r="U67" s="151"/>
      <c r="V67" s="150"/>
      <c r="W67" s="151"/>
      <c r="X67" s="150"/>
      <c r="Y67" s="151"/>
      <c r="Z67" s="150"/>
      <c r="AA67" s="151"/>
      <c r="AB67" s="150"/>
      <c r="AC67" s="151"/>
      <c r="AD67" s="234"/>
      <c r="AE67" s="470"/>
      <c r="AF67" s="471"/>
      <c r="AG67" s="150"/>
      <c r="AH67" s="151"/>
      <c r="AI67" s="150"/>
      <c r="AJ67" s="151"/>
      <c r="AK67" s="150"/>
      <c r="AL67" s="151"/>
      <c r="AM67" s="150"/>
      <c r="AN67" s="237"/>
      <c r="AO67" s="239"/>
      <c r="AP67" s="237"/>
      <c r="AQ67" s="240"/>
      <c r="AR67" s="237"/>
      <c r="AS67" s="239"/>
      <c r="AT67" s="234"/>
      <c r="AU67" s="152"/>
      <c r="AV67" s="156">
        <f t="shared" si="27"/>
        <v>0</v>
      </c>
      <c r="AW67" s="156">
        <f t="shared" si="28"/>
        <v>0</v>
      </c>
      <c r="AX67" s="156">
        <f t="shared" si="29"/>
        <v>0</v>
      </c>
    </row>
    <row r="68" spans="1:50" s="153" customFormat="1" ht="24.95" customHeight="1">
      <c r="A68" s="224"/>
      <c r="B68" s="154">
        <v>18</v>
      </c>
      <c r="C68" s="154"/>
      <c r="D68" s="150"/>
      <c r="E68" s="151"/>
      <c r="F68" s="150"/>
      <c r="G68" s="151"/>
      <c r="H68" s="150"/>
      <c r="I68" s="151"/>
      <c r="J68" s="150"/>
      <c r="K68" s="151"/>
      <c r="L68" s="150"/>
      <c r="M68" s="154"/>
      <c r="N68" s="150"/>
      <c r="O68" s="234"/>
      <c r="P68" s="223"/>
      <c r="Q68" s="154">
        <v>18</v>
      </c>
      <c r="R68" s="150"/>
      <c r="S68" s="151"/>
      <c r="T68" s="150"/>
      <c r="U68" s="151"/>
      <c r="V68" s="150"/>
      <c r="W68" s="151"/>
      <c r="X68" s="150"/>
      <c r="Y68" s="151"/>
      <c r="Z68" s="150"/>
      <c r="AA68" s="151"/>
      <c r="AB68" s="150"/>
      <c r="AC68" s="151"/>
      <c r="AD68" s="234"/>
      <c r="AE68" s="223" t="s">
        <v>327</v>
      </c>
      <c r="AF68" s="154">
        <v>1</v>
      </c>
      <c r="AG68" s="150"/>
      <c r="AH68" s="151"/>
      <c r="AI68" s="150"/>
      <c r="AJ68" s="151"/>
      <c r="AK68" s="150" t="s">
        <v>416</v>
      </c>
      <c r="AL68" s="151"/>
      <c r="AM68" s="150"/>
      <c r="AN68" s="151"/>
      <c r="AO68" s="150" t="s">
        <v>416</v>
      </c>
      <c r="AP68" s="151"/>
      <c r="AQ68" s="236"/>
      <c r="AR68" s="151"/>
      <c r="AS68" s="150"/>
      <c r="AT68" s="259"/>
      <c r="AU68" s="152"/>
      <c r="AV68" s="156">
        <f t="shared" si="27"/>
        <v>0</v>
      </c>
      <c r="AW68" s="156">
        <f t="shared" si="28"/>
        <v>0</v>
      </c>
      <c r="AX68" s="156" t="str">
        <f t="shared" si="29"/>
        <v>Luke Angell</v>
      </c>
    </row>
    <row r="69" spans="1:50" s="153" customFormat="1" ht="24.95" customHeight="1">
      <c r="A69" s="224"/>
      <c r="B69" s="154">
        <v>19</v>
      </c>
      <c r="C69" s="154"/>
      <c r="D69" s="150"/>
      <c r="E69" s="151"/>
      <c r="F69" s="150"/>
      <c r="G69" s="151"/>
      <c r="H69" s="150"/>
      <c r="I69" s="151"/>
      <c r="J69" s="150"/>
      <c r="K69" s="151"/>
      <c r="L69" s="150"/>
      <c r="M69" s="154"/>
      <c r="N69" s="150"/>
      <c r="O69" s="234"/>
      <c r="P69" s="223"/>
      <c r="Q69" s="154">
        <v>19</v>
      </c>
      <c r="R69" s="150"/>
      <c r="S69" s="151"/>
      <c r="T69" s="150"/>
      <c r="U69" s="151"/>
      <c r="V69" s="150"/>
      <c r="W69" s="151"/>
      <c r="X69" s="150"/>
      <c r="Y69" s="151"/>
      <c r="Z69" s="150"/>
      <c r="AA69" s="151"/>
      <c r="AB69" s="150"/>
      <c r="AC69" s="151"/>
      <c r="AD69" s="234"/>
      <c r="AE69" s="223" t="s">
        <v>697</v>
      </c>
      <c r="AF69" s="154">
        <v>2</v>
      </c>
      <c r="AG69" s="150"/>
      <c r="AH69" s="151"/>
      <c r="AI69" s="150"/>
      <c r="AJ69" s="151"/>
      <c r="AK69" s="150"/>
      <c r="AL69" s="151"/>
      <c r="AM69" s="150"/>
      <c r="AN69" s="151" t="s">
        <v>416</v>
      </c>
      <c r="AO69" s="150"/>
      <c r="AP69" s="151" t="s">
        <v>416</v>
      </c>
      <c r="AQ69" s="236"/>
      <c r="AR69" s="151"/>
      <c r="AS69" s="150"/>
      <c r="AT69" s="259"/>
      <c r="AU69" s="152"/>
      <c r="AV69" s="156">
        <f t="shared" si="27"/>
        <v>0</v>
      </c>
      <c r="AW69" s="156">
        <f t="shared" si="28"/>
        <v>0</v>
      </c>
      <c r="AX69" s="156" t="str">
        <f t="shared" si="29"/>
        <v>Sam Randall</v>
      </c>
    </row>
    <row r="70" spans="1:50" s="153" customFormat="1" ht="24.95" customHeight="1">
      <c r="A70" s="224"/>
      <c r="B70" s="154">
        <v>20</v>
      </c>
      <c r="C70" s="154"/>
      <c r="D70" s="150"/>
      <c r="E70" s="151"/>
      <c r="F70" s="150"/>
      <c r="G70" s="151"/>
      <c r="H70" s="150"/>
      <c r="I70" s="151"/>
      <c r="J70" s="150"/>
      <c r="K70" s="151"/>
      <c r="L70" s="150"/>
      <c r="M70" s="154"/>
      <c r="N70" s="150"/>
      <c r="O70" s="255"/>
      <c r="P70" s="223"/>
      <c r="Q70" s="154">
        <v>20</v>
      </c>
      <c r="R70" s="150"/>
      <c r="S70" s="151"/>
      <c r="T70" s="150"/>
      <c r="U70" s="151"/>
      <c r="V70" s="150"/>
      <c r="W70" s="151"/>
      <c r="X70" s="150"/>
      <c r="Y70" s="151"/>
      <c r="Z70" s="150"/>
      <c r="AA70" s="151"/>
      <c r="AB70" s="150"/>
      <c r="AC70" s="151"/>
      <c r="AD70" s="255"/>
      <c r="AE70" s="223" t="s">
        <v>698</v>
      </c>
      <c r="AF70" s="154">
        <v>3</v>
      </c>
      <c r="AG70" s="150" t="s">
        <v>416</v>
      </c>
      <c r="AH70" s="151"/>
      <c r="AI70" s="150"/>
      <c r="AJ70" s="151"/>
      <c r="AK70" s="150"/>
      <c r="AL70" s="151"/>
      <c r="AM70" s="150"/>
      <c r="AN70" s="151"/>
      <c r="AO70" s="150"/>
      <c r="AP70" s="151" t="s">
        <v>416</v>
      </c>
      <c r="AQ70" s="236"/>
      <c r="AR70" s="151"/>
      <c r="AS70" s="150"/>
      <c r="AT70" s="259"/>
      <c r="AU70" s="152"/>
      <c r="AV70" s="156">
        <f t="shared" si="27"/>
        <v>0</v>
      </c>
      <c r="AW70" s="156">
        <f t="shared" si="28"/>
        <v>0</v>
      </c>
      <c r="AX70" s="156" t="str">
        <f t="shared" si="29"/>
        <v>George Anstey</v>
      </c>
    </row>
    <row r="71" spans="1:50" s="153" customFormat="1" ht="24.95" customHeight="1">
      <c r="A71" s="224"/>
      <c r="B71" s="154">
        <v>21</v>
      </c>
      <c r="C71" s="154"/>
      <c r="D71" s="150"/>
      <c r="E71" s="151"/>
      <c r="F71" s="150"/>
      <c r="G71" s="151"/>
      <c r="H71" s="150"/>
      <c r="I71" s="151"/>
      <c r="J71" s="150"/>
      <c r="K71" s="151"/>
      <c r="L71" s="150"/>
      <c r="M71" s="154"/>
      <c r="N71" s="150"/>
      <c r="O71" s="255"/>
      <c r="P71" s="223"/>
      <c r="Q71" s="154">
        <v>21</v>
      </c>
      <c r="R71" s="150"/>
      <c r="S71" s="151"/>
      <c r="T71" s="150"/>
      <c r="U71" s="151"/>
      <c r="V71" s="150"/>
      <c r="W71" s="151"/>
      <c r="X71" s="150"/>
      <c r="Y71" s="151"/>
      <c r="Z71" s="150"/>
      <c r="AA71" s="151"/>
      <c r="AB71" s="150"/>
      <c r="AC71" s="151"/>
      <c r="AD71" s="255"/>
      <c r="AE71" s="223"/>
      <c r="AF71" s="154">
        <v>4</v>
      </c>
      <c r="AG71" s="150"/>
      <c r="AH71" s="151"/>
      <c r="AI71" s="150"/>
      <c r="AJ71" s="151"/>
      <c r="AK71" s="150"/>
      <c r="AL71" s="151"/>
      <c r="AM71" s="150"/>
      <c r="AN71" s="151"/>
      <c r="AO71" s="150"/>
      <c r="AP71" s="151"/>
      <c r="AQ71" s="236"/>
      <c r="AR71" s="151"/>
      <c r="AS71" s="150"/>
      <c r="AT71" s="259"/>
      <c r="AU71" s="152"/>
      <c r="AV71" s="156">
        <f t="shared" si="27"/>
        <v>0</v>
      </c>
      <c r="AW71" s="156">
        <f t="shared" si="28"/>
        <v>0</v>
      </c>
      <c r="AX71" s="156">
        <f t="shared" si="29"/>
        <v>0</v>
      </c>
    </row>
    <row r="72" spans="1:50" s="153" customFormat="1" ht="24.95" customHeight="1">
      <c r="A72" s="224"/>
      <c r="B72" s="154">
        <v>22</v>
      </c>
      <c r="C72" s="154"/>
      <c r="D72" s="150"/>
      <c r="E72" s="151"/>
      <c r="F72" s="150"/>
      <c r="G72" s="151"/>
      <c r="H72" s="150"/>
      <c r="I72" s="151"/>
      <c r="J72" s="150"/>
      <c r="K72" s="151"/>
      <c r="L72" s="150"/>
      <c r="M72" s="154"/>
      <c r="N72" s="150"/>
      <c r="O72" s="255"/>
      <c r="P72" s="223"/>
      <c r="Q72" s="154">
        <v>22</v>
      </c>
      <c r="R72" s="150"/>
      <c r="S72" s="151"/>
      <c r="T72" s="150"/>
      <c r="U72" s="151"/>
      <c r="V72" s="150"/>
      <c r="W72" s="151"/>
      <c r="X72" s="150"/>
      <c r="Y72" s="151"/>
      <c r="Z72" s="150"/>
      <c r="AA72" s="151"/>
      <c r="AB72" s="150"/>
      <c r="AC72" s="151"/>
      <c r="AD72" s="255"/>
      <c r="AE72" s="223"/>
      <c r="AF72" s="154">
        <v>5</v>
      </c>
      <c r="AG72" s="150"/>
      <c r="AH72" s="151"/>
      <c r="AI72" s="150"/>
      <c r="AJ72" s="151"/>
      <c r="AK72" s="150"/>
      <c r="AL72" s="151"/>
      <c r="AM72" s="150"/>
      <c r="AN72" s="151"/>
      <c r="AO72" s="150"/>
      <c r="AP72" s="151"/>
      <c r="AQ72" s="236"/>
      <c r="AR72" s="151"/>
      <c r="AS72" s="150"/>
      <c r="AT72" s="259"/>
      <c r="AU72" s="152"/>
      <c r="AV72" s="156">
        <f t="shared" si="27"/>
        <v>0</v>
      </c>
      <c r="AW72" s="156">
        <f t="shared" si="28"/>
        <v>0</v>
      </c>
      <c r="AX72" s="156">
        <f t="shared" si="29"/>
        <v>0</v>
      </c>
    </row>
    <row r="73" spans="1:50" s="153" customFormat="1" ht="24.95" customHeight="1">
      <c r="A73" s="224"/>
      <c r="B73" s="154">
        <v>23</v>
      </c>
      <c r="C73" s="154"/>
      <c r="D73" s="150"/>
      <c r="E73" s="151"/>
      <c r="F73" s="150"/>
      <c r="G73" s="151"/>
      <c r="H73" s="150"/>
      <c r="I73" s="151"/>
      <c r="J73" s="150"/>
      <c r="K73" s="151"/>
      <c r="L73" s="150"/>
      <c r="M73" s="154"/>
      <c r="N73" s="150"/>
      <c r="O73" s="255"/>
      <c r="P73" s="223"/>
      <c r="Q73" s="154">
        <v>23</v>
      </c>
      <c r="R73" s="150"/>
      <c r="S73" s="151"/>
      <c r="T73" s="150"/>
      <c r="U73" s="151"/>
      <c r="V73" s="150"/>
      <c r="W73" s="151"/>
      <c r="X73" s="150"/>
      <c r="Y73" s="151"/>
      <c r="Z73" s="150"/>
      <c r="AA73" s="151"/>
      <c r="AB73" s="150"/>
      <c r="AC73" s="151"/>
      <c r="AD73" s="255"/>
      <c r="AE73" s="223"/>
      <c r="AF73" s="154">
        <v>6</v>
      </c>
      <c r="AG73" s="150"/>
      <c r="AH73" s="151"/>
      <c r="AI73" s="150"/>
      <c r="AJ73" s="151"/>
      <c r="AK73" s="150"/>
      <c r="AL73" s="151"/>
      <c r="AM73" s="150"/>
      <c r="AN73" s="151"/>
      <c r="AO73" s="150"/>
      <c r="AP73" s="151"/>
      <c r="AQ73" s="236"/>
      <c r="AR73" s="151"/>
      <c r="AS73" s="150"/>
      <c r="AT73" s="259"/>
      <c r="AU73" s="152"/>
      <c r="AV73" s="156">
        <f t="shared" si="27"/>
        <v>0</v>
      </c>
      <c r="AW73" s="156">
        <f t="shared" si="28"/>
        <v>0</v>
      </c>
      <c r="AX73" s="156">
        <f t="shared" si="29"/>
        <v>0</v>
      </c>
    </row>
    <row r="74" spans="1:50" s="153" customFormat="1" ht="24.95" customHeight="1">
      <c r="A74" s="224"/>
      <c r="B74" s="154">
        <v>24</v>
      </c>
      <c r="C74" s="154"/>
      <c r="D74" s="150"/>
      <c r="E74" s="151"/>
      <c r="F74" s="150"/>
      <c r="G74" s="151"/>
      <c r="H74" s="150"/>
      <c r="I74" s="151"/>
      <c r="J74" s="150"/>
      <c r="K74" s="151"/>
      <c r="L74" s="150"/>
      <c r="M74" s="154"/>
      <c r="N74" s="150"/>
      <c r="O74" s="255"/>
      <c r="P74" s="223"/>
      <c r="Q74" s="154">
        <v>24</v>
      </c>
      <c r="R74" s="150"/>
      <c r="S74" s="151"/>
      <c r="T74" s="150"/>
      <c r="U74" s="151"/>
      <c r="V74" s="150"/>
      <c r="W74" s="151"/>
      <c r="X74" s="150"/>
      <c r="Y74" s="151"/>
      <c r="Z74" s="150"/>
      <c r="AA74" s="151"/>
      <c r="AB74" s="150"/>
      <c r="AC74" s="151"/>
      <c r="AD74" s="255"/>
      <c r="AE74" s="223"/>
      <c r="AF74" s="154">
        <v>7</v>
      </c>
      <c r="AG74" s="150"/>
      <c r="AH74" s="151"/>
      <c r="AI74" s="150"/>
      <c r="AJ74" s="151"/>
      <c r="AK74" s="150"/>
      <c r="AL74" s="151"/>
      <c r="AM74" s="150"/>
      <c r="AN74" s="151"/>
      <c r="AO74" s="150"/>
      <c r="AP74" s="151"/>
      <c r="AQ74" s="236"/>
      <c r="AR74" s="151"/>
      <c r="AS74" s="150"/>
      <c r="AT74" s="259"/>
      <c r="AU74" s="152"/>
      <c r="AV74" s="156">
        <f t="shared" si="27"/>
        <v>0</v>
      </c>
      <c r="AW74" s="156">
        <f t="shared" si="28"/>
        <v>0</v>
      </c>
      <c r="AX74" s="156">
        <f t="shared" si="29"/>
        <v>0</v>
      </c>
    </row>
    <row r="75" spans="1:50" s="153" customFormat="1" ht="24.95" customHeight="1">
      <c r="A75" s="224"/>
      <c r="B75" s="154">
        <v>25</v>
      </c>
      <c r="C75" s="154"/>
      <c r="D75" s="150"/>
      <c r="E75" s="151"/>
      <c r="F75" s="150"/>
      <c r="G75" s="151"/>
      <c r="H75" s="150"/>
      <c r="I75" s="151"/>
      <c r="J75" s="150"/>
      <c r="K75" s="151"/>
      <c r="L75" s="150"/>
      <c r="M75" s="154"/>
      <c r="N75" s="150"/>
      <c r="O75" s="255"/>
      <c r="P75" s="223"/>
      <c r="Q75" s="154">
        <v>25</v>
      </c>
      <c r="R75" s="150"/>
      <c r="S75" s="151"/>
      <c r="T75" s="150"/>
      <c r="U75" s="151"/>
      <c r="V75" s="150"/>
      <c r="W75" s="151"/>
      <c r="X75" s="150"/>
      <c r="Y75" s="151"/>
      <c r="Z75" s="150"/>
      <c r="AA75" s="151"/>
      <c r="AB75" s="150"/>
      <c r="AC75" s="151"/>
      <c r="AD75" s="255"/>
      <c r="AE75" s="223"/>
      <c r="AF75" s="154">
        <v>8</v>
      </c>
      <c r="AG75" s="150"/>
      <c r="AH75" s="151"/>
      <c r="AI75" s="150"/>
      <c r="AJ75" s="151"/>
      <c r="AK75" s="150"/>
      <c r="AL75" s="151"/>
      <c r="AM75" s="150"/>
      <c r="AN75" s="151"/>
      <c r="AO75" s="150"/>
      <c r="AP75" s="151"/>
      <c r="AQ75" s="236"/>
      <c r="AR75" s="151"/>
      <c r="AS75" s="150"/>
      <c r="AT75" s="259"/>
      <c r="AU75" s="152"/>
      <c r="AV75" s="156">
        <f t="shared" si="27"/>
        <v>0</v>
      </c>
      <c r="AW75" s="156">
        <f t="shared" si="28"/>
        <v>0</v>
      </c>
      <c r="AX75" s="156">
        <f t="shared" si="29"/>
        <v>0</v>
      </c>
    </row>
    <row r="76" spans="1:50" s="153" customFormat="1" ht="24.95" customHeight="1">
      <c r="A76" s="479" t="s">
        <v>254</v>
      </c>
      <c r="B76" s="480"/>
      <c r="C76" s="480"/>
      <c r="D76" s="480"/>
      <c r="E76" s="480"/>
      <c r="F76" s="480"/>
      <c r="G76" s="480"/>
      <c r="H76" s="480"/>
      <c r="I76" s="480"/>
      <c r="J76" s="480"/>
      <c r="K76" s="480"/>
      <c r="L76" s="480"/>
      <c r="M76" s="480"/>
      <c r="N76" s="480"/>
      <c r="O76" s="256"/>
      <c r="P76" s="479" t="s">
        <v>255</v>
      </c>
      <c r="Q76" s="480"/>
      <c r="R76" s="480"/>
      <c r="S76" s="480"/>
      <c r="T76" s="480"/>
      <c r="U76" s="480"/>
      <c r="V76" s="480"/>
      <c r="W76" s="480"/>
      <c r="X76" s="480"/>
      <c r="Y76" s="480"/>
      <c r="Z76" s="480"/>
      <c r="AA76" s="480"/>
      <c r="AB76" s="480"/>
      <c r="AC76" s="481"/>
      <c r="AD76" s="256"/>
      <c r="AE76" s="223"/>
      <c r="AF76" s="154">
        <v>9</v>
      </c>
      <c r="AG76" s="150"/>
      <c r="AH76" s="151"/>
      <c r="AI76" s="150"/>
      <c r="AJ76" s="151"/>
      <c r="AK76" s="150"/>
      <c r="AL76" s="151"/>
      <c r="AM76" s="150"/>
      <c r="AN76" s="151"/>
      <c r="AO76" s="150"/>
      <c r="AP76" s="151"/>
      <c r="AQ76" s="236"/>
      <c r="AR76" s="151"/>
      <c r="AS76" s="150"/>
      <c r="AT76" s="260"/>
      <c r="AU76" s="152"/>
      <c r="AV76" s="156" t="str">
        <f t="shared" si="27"/>
        <v>U13 CAN ONLY COMPETE IN EITHER THE 800m OR 1500m</v>
      </c>
      <c r="AW76" s="156" t="str">
        <f t="shared" si="28"/>
        <v>U15 CAN ONLY COMPETE IN EITHER THE 800m OR 1500m</v>
      </c>
      <c r="AX76" s="156">
        <f t="shared" si="29"/>
        <v>0</v>
      </c>
    </row>
    <row r="77" spans="1:50" s="153" customFormat="1" ht="10.5" customHeight="1">
      <c r="A77" s="466" t="s">
        <v>439</v>
      </c>
      <c r="B77" s="466"/>
      <c r="C77" s="466"/>
      <c r="D77" s="466"/>
      <c r="E77" s="466"/>
      <c r="F77" s="466"/>
      <c r="G77" s="466"/>
      <c r="H77" s="466"/>
      <c r="I77" s="466"/>
      <c r="J77" s="466"/>
      <c r="K77" s="466"/>
      <c r="L77" s="466"/>
      <c r="M77" s="466"/>
      <c r="N77" s="466"/>
      <c r="O77" s="466"/>
      <c r="P77" s="466"/>
      <c r="Q77" s="466"/>
      <c r="R77" s="466"/>
      <c r="S77" s="466"/>
      <c r="T77" s="466"/>
      <c r="U77" s="466"/>
      <c r="V77" s="466"/>
      <c r="W77" s="466"/>
      <c r="X77" s="466"/>
      <c r="Y77" s="466"/>
      <c r="Z77" s="466"/>
      <c r="AA77" s="466"/>
      <c r="AB77" s="466"/>
      <c r="AC77" s="466"/>
      <c r="AD77" s="466"/>
      <c r="AE77" s="466"/>
      <c r="AF77" s="466"/>
      <c r="AG77" s="466"/>
      <c r="AH77" s="466"/>
      <c r="AI77" s="466"/>
      <c r="AJ77" s="466"/>
      <c r="AK77" s="466"/>
      <c r="AL77" s="466"/>
      <c r="AM77" s="466"/>
      <c r="AN77" s="466"/>
      <c r="AO77" s="466"/>
      <c r="AP77" s="466"/>
      <c r="AQ77" s="466"/>
      <c r="AR77" s="466"/>
      <c r="AS77" s="466"/>
      <c r="AT77" s="466"/>
      <c r="AU77" s="152"/>
    </row>
    <row r="78" spans="1:50" s="153" customFormat="1" ht="24" customHeight="1">
      <c r="A78" s="467"/>
      <c r="B78" s="467"/>
      <c r="C78" s="467"/>
      <c r="D78" s="467"/>
      <c r="E78" s="467"/>
      <c r="F78" s="467"/>
      <c r="G78" s="467"/>
      <c r="H78" s="467"/>
      <c r="I78" s="467"/>
      <c r="J78" s="467"/>
      <c r="K78" s="467"/>
      <c r="L78" s="467"/>
      <c r="M78" s="467"/>
      <c r="N78" s="467"/>
      <c r="O78" s="467"/>
      <c r="P78" s="467"/>
      <c r="Q78" s="467"/>
      <c r="R78" s="467"/>
      <c r="S78" s="467"/>
      <c r="T78" s="467"/>
      <c r="U78" s="467"/>
      <c r="V78" s="467"/>
      <c r="W78" s="467"/>
      <c r="X78" s="467"/>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152"/>
    </row>
    <row r="79" spans="1:50" s="153" customFormat="1" ht="24" customHeight="1">
      <c r="A79" s="467"/>
      <c r="B79" s="467"/>
      <c r="C79" s="467"/>
      <c r="D79" s="467"/>
      <c r="E79" s="467"/>
      <c r="F79" s="467"/>
      <c r="G79" s="467"/>
      <c r="H79" s="467"/>
      <c r="I79" s="467"/>
      <c r="J79" s="467"/>
      <c r="K79" s="467"/>
      <c r="L79" s="467"/>
      <c r="M79" s="467"/>
      <c r="N79" s="467"/>
      <c r="O79" s="467"/>
      <c r="P79" s="467"/>
      <c r="Q79" s="467"/>
      <c r="R79" s="467"/>
      <c r="S79" s="467"/>
      <c r="T79" s="467"/>
      <c r="U79" s="467"/>
      <c r="V79" s="467"/>
      <c r="W79" s="467"/>
      <c r="X79" s="467"/>
      <c r="Y79" s="467"/>
      <c r="Z79" s="467"/>
      <c r="AA79" s="467"/>
      <c r="AB79" s="467"/>
      <c r="AC79" s="467"/>
      <c r="AD79" s="467"/>
      <c r="AE79" s="467"/>
      <c r="AF79" s="467"/>
      <c r="AG79" s="467"/>
      <c r="AH79" s="467"/>
      <c r="AI79" s="467"/>
      <c r="AJ79" s="467"/>
      <c r="AK79" s="467"/>
      <c r="AL79" s="467"/>
      <c r="AM79" s="467"/>
      <c r="AN79" s="467"/>
      <c r="AO79" s="467"/>
      <c r="AP79" s="467"/>
      <c r="AQ79" s="467"/>
      <c r="AR79" s="467"/>
      <c r="AS79" s="467"/>
      <c r="AT79" s="467"/>
      <c r="AU79" s="155"/>
    </row>
    <row r="80" spans="1:50" s="153" customFormat="1" ht="24" customHeight="1">
      <c r="A80" s="467"/>
      <c r="B80" s="467"/>
      <c r="C80" s="467"/>
      <c r="D80" s="467"/>
      <c r="E80" s="467"/>
      <c r="F80" s="467"/>
      <c r="G80" s="467"/>
      <c r="H80" s="467"/>
      <c r="I80" s="467"/>
      <c r="J80" s="467"/>
      <c r="K80" s="467"/>
      <c r="L80" s="467"/>
      <c r="M80" s="467"/>
      <c r="N80" s="467"/>
      <c r="O80" s="467"/>
      <c r="P80" s="467"/>
      <c r="Q80" s="467"/>
      <c r="R80" s="467"/>
      <c r="S80" s="467"/>
      <c r="T80" s="467"/>
      <c r="U80" s="467"/>
      <c r="V80" s="467"/>
      <c r="W80" s="467"/>
      <c r="X80" s="467"/>
      <c r="Y80" s="467"/>
      <c r="Z80" s="467"/>
      <c r="AA80" s="467"/>
      <c r="AB80" s="467"/>
      <c r="AC80" s="467"/>
      <c r="AD80" s="467"/>
      <c r="AE80" s="467"/>
      <c r="AF80" s="467"/>
      <c r="AG80" s="467"/>
      <c r="AH80" s="467"/>
      <c r="AI80" s="467"/>
      <c r="AJ80" s="467"/>
      <c r="AK80" s="467"/>
      <c r="AL80" s="467"/>
      <c r="AM80" s="467"/>
      <c r="AN80" s="467"/>
      <c r="AO80" s="467"/>
      <c r="AP80" s="467"/>
      <c r="AQ80" s="467"/>
      <c r="AR80" s="467"/>
      <c r="AS80" s="467"/>
      <c r="AT80" s="467"/>
      <c r="AU80" s="155"/>
    </row>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24.95" customHeight="1"/>
    <row r="125" ht="24.95" customHeight="1"/>
    <row r="126" ht="24.95" customHeight="1"/>
    <row r="127" ht="24.95" customHeight="1"/>
    <row r="128" ht="24.95" customHeight="1"/>
    <row r="129" ht="24.95" customHeight="1"/>
    <row r="130" ht="24.95" customHeight="1"/>
    <row r="131" ht="24.95" customHeight="1"/>
    <row r="132" ht="24.95" customHeight="1"/>
    <row r="133" ht="24.95" customHeight="1"/>
    <row r="134" ht="24.95" customHeight="1"/>
    <row r="135" ht="24.95" customHeight="1"/>
    <row r="136" ht="24.95" customHeight="1"/>
    <row r="137" ht="24.95" customHeight="1"/>
    <row r="138" ht="24.95" customHeight="1"/>
    <row r="139" ht="24.95" customHeight="1"/>
    <row r="140" ht="24.95" customHeight="1"/>
    <row r="141" ht="24.95" customHeight="1"/>
    <row r="142" ht="24.95" customHeight="1"/>
    <row r="143" ht="24.95" customHeight="1"/>
    <row r="144" ht="24.95" customHeight="1"/>
    <row r="145" ht="24.95" customHeight="1"/>
    <row r="146" ht="24.95" customHeight="1"/>
    <row r="147" ht="24.95" customHeight="1"/>
    <row r="148" ht="24.95" customHeight="1"/>
    <row r="149" ht="24.95" customHeight="1"/>
    <row r="150" ht="24.95" customHeight="1"/>
    <row r="151" ht="24.95" customHeight="1"/>
    <row r="152" ht="24.95" customHeight="1"/>
    <row r="153" ht="24.95" customHeight="1"/>
    <row r="154" ht="24.95" customHeight="1"/>
    <row r="155" ht="24.95" customHeight="1"/>
    <row r="156" ht="24.95" customHeight="1"/>
    <row r="157" ht="24.95" customHeight="1"/>
    <row r="158" ht="24.95" customHeight="1"/>
    <row r="159" ht="24.95" customHeight="1"/>
    <row r="160" ht="24.95" customHeight="1"/>
    <row r="161" ht="24.95" customHeight="1"/>
    <row r="162" ht="24.95" customHeight="1"/>
    <row r="163" ht="24.95" customHeight="1"/>
    <row r="164" ht="24.95" customHeight="1"/>
    <row r="165" ht="24.95" customHeight="1"/>
    <row r="166" ht="24.95" customHeight="1"/>
    <row r="167" ht="24.95" customHeight="1"/>
    <row r="168" ht="24.95" customHeight="1"/>
    <row r="169" ht="24.95" customHeight="1"/>
    <row r="170" ht="24.95" customHeight="1"/>
    <row r="171" ht="24.95" customHeight="1"/>
    <row r="172" ht="24.95" customHeight="1"/>
    <row r="173" ht="24.95" customHeight="1"/>
    <row r="174" ht="24.95" customHeight="1"/>
    <row r="175" ht="24.95" customHeight="1"/>
    <row r="176" ht="24.95" customHeight="1"/>
    <row r="177" ht="24.95" customHeight="1"/>
    <row r="178" ht="24.95" customHeight="1"/>
    <row r="179" ht="24.95" customHeight="1"/>
    <row r="180" ht="24.95" customHeight="1"/>
    <row r="181" ht="24.95" customHeight="1"/>
    <row r="182" ht="24.95" customHeight="1"/>
    <row r="183" ht="24.95" customHeight="1"/>
    <row r="184" ht="24.95" customHeight="1"/>
    <row r="185" ht="24.95" customHeight="1"/>
    <row r="186" ht="24.95" customHeight="1"/>
    <row r="187" ht="24.95" customHeight="1"/>
    <row r="188" ht="24.95" customHeight="1"/>
    <row r="189" ht="24.95" customHeight="1"/>
    <row r="190" ht="24.95" customHeight="1"/>
    <row r="191" ht="24.95" customHeight="1"/>
    <row r="192" ht="24.95" customHeight="1"/>
    <row r="193" ht="24.95" customHeight="1"/>
    <row r="194" ht="24.95" customHeight="1"/>
    <row r="195" ht="24.95" customHeight="1"/>
    <row r="196" ht="24.95" customHeight="1"/>
    <row r="197" ht="24.95" customHeight="1"/>
    <row r="198" ht="24.95" customHeight="1"/>
    <row r="199" ht="24.95" customHeight="1"/>
    <row r="200" ht="24.95" customHeight="1"/>
    <row r="201" ht="24.95" customHeight="1"/>
    <row r="202" ht="24.95" customHeight="1"/>
    <row r="203" ht="24.95" customHeight="1"/>
    <row r="204" ht="24.95" customHeight="1"/>
    <row r="205" ht="24.95" customHeight="1"/>
    <row r="206" ht="24.95" customHeight="1"/>
    <row r="207" ht="24.95" customHeight="1"/>
    <row r="208" ht="24.95" customHeight="1"/>
    <row r="209" ht="24.95" customHeight="1"/>
    <row r="210" ht="24.95" customHeight="1"/>
    <row r="211" ht="24.95" customHeight="1"/>
    <row r="212" ht="24.95" customHeight="1"/>
    <row r="213" ht="24.95" customHeight="1"/>
    <row r="214" ht="24.95" customHeight="1"/>
    <row r="215" ht="24.95" customHeight="1"/>
    <row r="216" ht="24.95" customHeight="1"/>
    <row r="217" ht="24.95" customHeight="1"/>
    <row r="218" ht="24.95" customHeight="1"/>
    <row r="219" ht="24.95" customHeight="1"/>
    <row r="220" ht="24.95" customHeight="1"/>
    <row r="221" ht="24.95" customHeight="1"/>
    <row r="222" ht="24.95" customHeight="1"/>
    <row r="223" ht="24.95" customHeight="1"/>
    <row r="224" ht="24.95" customHeight="1"/>
    <row r="225" ht="24.95" customHeight="1"/>
    <row r="226" ht="24.95" customHeight="1"/>
    <row r="227" ht="24.95" customHeight="1"/>
    <row r="228" ht="24.95" customHeight="1"/>
  </sheetData>
  <sortState ref="A51:N58">
    <sortCondition ref="B51:B58"/>
  </sortState>
  <mergeCells count="24">
    <mergeCell ref="A77:AT80"/>
    <mergeCell ref="B48:O48"/>
    <mergeCell ref="P48:AD48"/>
    <mergeCell ref="AE48:AP48"/>
    <mergeCell ref="AR48:AT48"/>
    <mergeCell ref="AE66:AF67"/>
    <mergeCell ref="A76:N76"/>
    <mergeCell ref="P76:AC76"/>
    <mergeCell ref="AE31:AF32"/>
    <mergeCell ref="B47:O47"/>
    <mergeCell ref="P47:AD47"/>
    <mergeCell ref="AE47:AP47"/>
    <mergeCell ref="AR47:AT47"/>
    <mergeCell ref="A42:N42"/>
    <mergeCell ref="P42:AC42"/>
    <mergeCell ref="A43:AT46"/>
    <mergeCell ref="AR13:AT13"/>
    <mergeCell ref="AR14:AT14"/>
    <mergeCell ref="AE13:AP13"/>
    <mergeCell ref="AE14:AP14"/>
    <mergeCell ref="B13:O13"/>
    <mergeCell ref="B14:O14"/>
    <mergeCell ref="P13:AD13"/>
    <mergeCell ref="P14:AD14"/>
  </mergeCells>
  <phoneticPr fontId="28" type="noConversion"/>
  <printOptions horizontalCentered="1" verticalCentered="1"/>
  <pageMargins left="0" right="0" top="0" bottom="0" header="0" footer="0"/>
  <pageSetup paperSize="9" scale="58" fitToHeight="0" orientation="landscape" horizontalDpi="4294967295" verticalDpi="300" r:id="rId1"/>
  <headerFooter alignWithMargins="0"/>
  <rowBreaks count="1" manualBreakCount="1">
    <brk id="46" max="43" man="1"/>
  </rowBreaks>
</worksheet>
</file>

<file path=xl/worksheets/sheet12.xml><?xml version="1.0" encoding="utf-8"?>
<worksheet xmlns="http://schemas.openxmlformats.org/spreadsheetml/2006/main" xmlns:r="http://schemas.openxmlformats.org/officeDocument/2006/relationships">
  <sheetPr>
    <pageSetUpPr fitToPage="1"/>
  </sheetPr>
  <dimension ref="A1:AX228"/>
  <sheetViews>
    <sheetView view="pageBreakPreview" topLeftCell="O14" zoomScale="70" zoomScaleNormal="70" zoomScaleSheetLayoutView="70" workbookViewId="0">
      <selection activeCell="V28" sqref="V28"/>
    </sheetView>
  </sheetViews>
  <sheetFormatPr defaultColWidth="8" defaultRowHeight="15.75" outlineLevelRow="1"/>
  <cols>
    <col min="1" max="1" width="30.5703125" style="140" customWidth="1"/>
    <col min="2" max="3" width="3.7109375" style="141" customWidth="1"/>
    <col min="4" max="15" width="3.7109375" style="139" customWidth="1"/>
    <col min="16" max="16" width="30.7109375" style="141" customWidth="1"/>
    <col min="17" max="30" width="3.7109375" style="141" customWidth="1"/>
    <col min="31" max="31" width="30.7109375" style="141" customWidth="1"/>
    <col min="32" max="47" width="3.7109375" style="141" customWidth="1"/>
    <col min="48" max="48" width="26.7109375" style="140" bestFit="1" customWidth="1"/>
    <col min="49" max="49" width="25.85546875" style="140" bestFit="1" customWidth="1"/>
    <col min="50" max="50" width="26.42578125" style="140" bestFit="1" customWidth="1"/>
    <col min="51" max="51" width="18" style="140" customWidth="1"/>
    <col min="52" max="16384" width="8" style="140"/>
  </cols>
  <sheetData>
    <row r="1" spans="1:47" ht="100.5" customHeight="1" outlineLevel="1">
      <c r="A1" s="195" t="s">
        <v>194</v>
      </c>
      <c r="B1" s="196"/>
      <c r="C1" s="198" t="str">
        <f>C15</f>
        <v>ns  LJ</v>
      </c>
      <c r="D1" s="198" t="str">
        <f>D15</f>
        <v>LONG JUMP</v>
      </c>
      <c r="E1" s="198" t="str">
        <f t="shared" ref="E1:N2" si="0">E15</f>
        <v>70mH</v>
      </c>
      <c r="F1" s="198" t="str">
        <f t="shared" si="0"/>
        <v>1500m</v>
      </c>
      <c r="G1" s="198" t="str">
        <f t="shared" si="0"/>
        <v>DISCUS</v>
      </c>
      <c r="H1" s="198" t="str">
        <f t="shared" si="0"/>
        <v>HIGH JUMP</v>
      </c>
      <c r="I1" s="198" t="str">
        <f t="shared" si="0"/>
        <v>100m</v>
      </c>
      <c r="J1" s="198" t="str">
        <f t="shared" si="0"/>
        <v>SHOT</v>
      </c>
      <c r="K1" s="198" t="str">
        <f t="shared" si="0"/>
        <v>JAVELIN</v>
      </c>
      <c r="L1" s="198" t="str">
        <f t="shared" si="0"/>
        <v>200m</v>
      </c>
      <c r="M1" s="198" t="str">
        <f t="shared" si="0"/>
        <v>800m</v>
      </c>
      <c r="N1" s="198" t="str">
        <f t="shared" si="0"/>
        <v>4 x 100m</v>
      </c>
      <c r="O1" s="199"/>
      <c r="P1" s="195" t="s">
        <v>200</v>
      </c>
      <c r="Q1" s="196"/>
      <c r="R1" s="198" t="str">
        <f t="shared" ref="R1:AC2" si="1">R15</f>
        <v>HIGH JUMP</v>
      </c>
      <c r="S1" s="198" t="str">
        <f t="shared" si="1"/>
        <v>75mH</v>
      </c>
      <c r="T1" s="198" t="str">
        <f t="shared" si="1"/>
        <v>DISCUS</v>
      </c>
      <c r="U1" s="198" t="str">
        <f t="shared" si="1"/>
        <v>1500m</v>
      </c>
      <c r="V1" s="198" t="str">
        <f t="shared" si="1"/>
        <v>SHOT</v>
      </c>
      <c r="W1" s="198" t="str">
        <f t="shared" si="1"/>
        <v>100m</v>
      </c>
      <c r="X1" s="198" t="str">
        <f t="shared" si="1"/>
        <v>JAVELIN</v>
      </c>
      <c r="Y1" s="198" t="str">
        <f t="shared" si="1"/>
        <v>300m</v>
      </c>
      <c r="Z1" s="198" t="str">
        <f t="shared" si="1"/>
        <v>LONG JUMP</v>
      </c>
      <c r="AA1" s="198" t="str">
        <f t="shared" si="1"/>
        <v>200m</v>
      </c>
      <c r="AB1" s="198" t="str">
        <f t="shared" si="1"/>
        <v>800m</v>
      </c>
      <c r="AC1" s="198" t="str">
        <f t="shared" si="1"/>
        <v>4 x 100m</v>
      </c>
      <c r="AD1" s="229"/>
      <c r="AE1" s="195" t="s">
        <v>201</v>
      </c>
      <c r="AF1" s="196"/>
      <c r="AG1" s="198" t="str">
        <f t="shared" ref="AG1:AS2" si="2">AG15</f>
        <v>HIGH JUMP</v>
      </c>
      <c r="AH1" s="198" t="str">
        <f t="shared" si="2"/>
        <v>DISCUS</v>
      </c>
      <c r="AI1" s="198" t="str">
        <f t="shared" si="2"/>
        <v>80mH</v>
      </c>
      <c r="AJ1" s="198" t="str">
        <f t="shared" si="2"/>
        <v>1500m</v>
      </c>
      <c r="AK1" s="198" t="str">
        <f t="shared" si="2"/>
        <v>SHOT</v>
      </c>
      <c r="AL1" s="198" t="str">
        <f t="shared" si="2"/>
        <v>100m</v>
      </c>
      <c r="AM1" s="198" t="str">
        <f t="shared" si="2"/>
        <v>JAVELIN</v>
      </c>
      <c r="AN1" s="198" t="str">
        <f t="shared" si="2"/>
        <v>300m</v>
      </c>
      <c r="AO1" s="198" t="str">
        <f t="shared" si="2"/>
        <v>LONG JUMP</v>
      </c>
      <c r="AP1" s="198" t="str">
        <f t="shared" si="2"/>
        <v>200m</v>
      </c>
      <c r="AQ1" s="198">
        <f t="shared" si="2"/>
        <v>0</v>
      </c>
      <c r="AR1" s="198" t="str">
        <f t="shared" si="2"/>
        <v>800m</v>
      </c>
      <c r="AS1" s="198" t="str">
        <f t="shared" si="2"/>
        <v>4 x 100m</v>
      </c>
    </row>
    <row r="2" spans="1:47" ht="36.75" outlineLevel="1">
      <c r="A2" s="200"/>
      <c r="B2" s="147"/>
      <c r="C2" s="202">
        <f>C16</f>
        <v>0.40625</v>
      </c>
      <c r="D2" s="202">
        <f>D16</f>
        <v>0.41666666666666669</v>
      </c>
      <c r="E2" s="202">
        <f t="shared" si="0"/>
        <v>0.4375</v>
      </c>
      <c r="F2" s="202">
        <f t="shared" si="0"/>
        <v>0.45833333333333331</v>
      </c>
      <c r="G2" s="202">
        <f t="shared" si="0"/>
        <v>0.5</v>
      </c>
      <c r="H2" s="202">
        <f t="shared" si="0"/>
        <v>0.54166666666666663</v>
      </c>
      <c r="I2" s="202">
        <f t="shared" si="0"/>
        <v>0.55555555555555558</v>
      </c>
      <c r="J2" s="202">
        <f t="shared" si="0"/>
        <v>0.58333333333333337</v>
      </c>
      <c r="K2" s="202">
        <f t="shared" si="0"/>
        <v>0.625</v>
      </c>
      <c r="L2" s="202">
        <f t="shared" si="0"/>
        <v>0.63888888888888895</v>
      </c>
      <c r="M2" s="202">
        <f t="shared" si="0"/>
        <v>0.66319444444444442</v>
      </c>
      <c r="N2" s="202">
        <f t="shared" si="0"/>
        <v>0.69791666666666663</v>
      </c>
      <c r="O2" s="203"/>
      <c r="P2" s="200"/>
      <c r="Q2" s="147"/>
      <c r="R2" s="202">
        <f t="shared" si="1"/>
        <v>0.41666666666666669</v>
      </c>
      <c r="S2" s="202">
        <f t="shared" si="1"/>
        <v>0.4513888888888889</v>
      </c>
      <c r="T2" s="202">
        <f t="shared" si="1"/>
        <v>0.45833333333333331</v>
      </c>
      <c r="U2" s="202">
        <f t="shared" si="1"/>
        <v>0.47222222222222227</v>
      </c>
      <c r="V2" s="202">
        <f t="shared" si="1"/>
        <v>0.5</v>
      </c>
      <c r="W2" s="202">
        <f t="shared" si="1"/>
        <v>0.54861111111111105</v>
      </c>
      <c r="X2" s="202">
        <f t="shared" si="1"/>
        <v>0.58333333333333337</v>
      </c>
      <c r="Y2" s="202">
        <f t="shared" si="1"/>
        <v>0.59027777777777779</v>
      </c>
      <c r="Z2" s="202">
        <f t="shared" si="1"/>
        <v>0.625</v>
      </c>
      <c r="AA2" s="202">
        <f t="shared" si="1"/>
        <v>0.64583333333333337</v>
      </c>
      <c r="AB2" s="202">
        <f t="shared" si="1"/>
        <v>0.67708333333333337</v>
      </c>
      <c r="AC2" s="202">
        <f t="shared" si="1"/>
        <v>0.70486111111111116</v>
      </c>
      <c r="AD2" s="230"/>
      <c r="AE2" s="200"/>
      <c r="AF2" s="147"/>
      <c r="AG2" s="202">
        <f t="shared" si="2"/>
        <v>0.41666666666666669</v>
      </c>
      <c r="AH2" s="202">
        <f t="shared" si="2"/>
        <v>0.45833333333333331</v>
      </c>
      <c r="AI2" s="202">
        <f t="shared" si="2"/>
        <v>0.46527777777777773</v>
      </c>
      <c r="AJ2" s="202">
        <f t="shared" si="2"/>
        <v>0.47222222222222227</v>
      </c>
      <c r="AK2" s="202">
        <f t="shared" si="2"/>
        <v>0.5</v>
      </c>
      <c r="AL2" s="202">
        <f t="shared" si="2"/>
        <v>0.55208333333333337</v>
      </c>
      <c r="AM2" s="202">
        <f t="shared" si="2"/>
        <v>0.58333333333333337</v>
      </c>
      <c r="AN2" s="202">
        <f t="shared" si="2"/>
        <v>0.59375</v>
      </c>
      <c r="AO2" s="202">
        <f t="shared" si="2"/>
        <v>0.625</v>
      </c>
      <c r="AP2" s="202">
        <f t="shared" si="2"/>
        <v>0.65277777777777779</v>
      </c>
      <c r="AQ2" s="202">
        <f t="shared" si="2"/>
        <v>0</v>
      </c>
      <c r="AR2" s="202">
        <f t="shared" si="2"/>
        <v>0.67708333333333337</v>
      </c>
      <c r="AS2" s="202">
        <f t="shared" si="2"/>
        <v>0.71180555555555547</v>
      </c>
    </row>
    <row r="3" spans="1:47" ht="26.1" customHeight="1" outlineLevel="1">
      <c r="A3" s="200" t="s">
        <v>48</v>
      </c>
      <c r="B3" s="147"/>
      <c r="C3" s="231">
        <f t="shared" ref="C3:N3" si="3">COUNTIF(C17:C41,"ns")</f>
        <v>0</v>
      </c>
      <c r="D3" s="231">
        <f t="shared" si="3"/>
        <v>0</v>
      </c>
      <c r="E3" s="231">
        <f t="shared" si="3"/>
        <v>0</v>
      </c>
      <c r="F3" s="231">
        <f t="shared" si="3"/>
        <v>0</v>
      </c>
      <c r="G3" s="231">
        <f t="shared" si="3"/>
        <v>0</v>
      </c>
      <c r="H3" s="231">
        <f t="shared" si="3"/>
        <v>0</v>
      </c>
      <c r="I3" s="231">
        <f t="shared" si="3"/>
        <v>7</v>
      </c>
      <c r="J3" s="231">
        <f t="shared" si="3"/>
        <v>0</v>
      </c>
      <c r="K3" s="231">
        <f t="shared" si="3"/>
        <v>0</v>
      </c>
      <c r="L3" s="231">
        <f t="shared" si="3"/>
        <v>4</v>
      </c>
      <c r="M3" s="231">
        <f t="shared" si="3"/>
        <v>2</v>
      </c>
      <c r="N3" s="231">
        <f t="shared" si="3"/>
        <v>4</v>
      </c>
      <c r="O3" s="203"/>
      <c r="P3" s="200" t="s">
        <v>48</v>
      </c>
      <c r="Q3" s="147"/>
      <c r="R3" s="231">
        <f t="shared" ref="R3:AC3" si="4">COUNTIF(R17:R41,"ns")</f>
        <v>0</v>
      </c>
      <c r="S3" s="231">
        <f t="shared" si="4"/>
        <v>0</v>
      </c>
      <c r="T3" s="231">
        <f t="shared" si="4"/>
        <v>0</v>
      </c>
      <c r="U3" s="231">
        <f t="shared" si="4"/>
        <v>0</v>
      </c>
      <c r="V3" s="231">
        <f t="shared" si="4"/>
        <v>0</v>
      </c>
      <c r="W3" s="231">
        <f t="shared" si="4"/>
        <v>4</v>
      </c>
      <c r="X3" s="231">
        <f t="shared" si="4"/>
        <v>0</v>
      </c>
      <c r="Y3" s="231">
        <f t="shared" si="4"/>
        <v>1</v>
      </c>
      <c r="Z3" s="231">
        <f t="shared" si="4"/>
        <v>0</v>
      </c>
      <c r="AA3" s="231">
        <f t="shared" si="4"/>
        <v>4</v>
      </c>
      <c r="AB3" s="231">
        <f t="shared" si="4"/>
        <v>1</v>
      </c>
      <c r="AC3" s="231">
        <f t="shared" si="4"/>
        <v>4</v>
      </c>
      <c r="AD3" s="230"/>
      <c r="AE3" s="200" t="s">
        <v>48</v>
      </c>
      <c r="AF3" s="147"/>
      <c r="AG3" s="231">
        <f t="shared" ref="AG3:AS3" si="5">COUNTIF(AG17:AG42,"ns")</f>
        <v>0</v>
      </c>
      <c r="AH3" s="231">
        <f t="shared" si="5"/>
        <v>2</v>
      </c>
      <c r="AI3" s="231">
        <f t="shared" si="5"/>
        <v>0</v>
      </c>
      <c r="AJ3" s="231">
        <f t="shared" si="5"/>
        <v>0</v>
      </c>
      <c r="AK3" s="231">
        <f t="shared" si="5"/>
        <v>2</v>
      </c>
      <c r="AL3" s="231">
        <f t="shared" si="5"/>
        <v>0</v>
      </c>
      <c r="AM3" s="231">
        <f t="shared" si="5"/>
        <v>2</v>
      </c>
      <c r="AN3" s="231">
        <f t="shared" si="5"/>
        <v>0</v>
      </c>
      <c r="AO3" s="231">
        <f t="shared" si="5"/>
        <v>0</v>
      </c>
      <c r="AP3" s="231">
        <f t="shared" si="5"/>
        <v>0</v>
      </c>
      <c r="AQ3" s="231">
        <f t="shared" si="5"/>
        <v>0</v>
      </c>
      <c r="AR3" s="231">
        <f t="shared" si="5"/>
        <v>0</v>
      </c>
      <c r="AS3" s="231">
        <f t="shared" si="5"/>
        <v>0</v>
      </c>
    </row>
    <row r="4" spans="1:47" ht="26.1" customHeight="1" outlineLevel="1">
      <c r="A4" s="200" t="s">
        <v>253</v>
      </c>
      <c r="B4" s="147"/>
      <c r="C4" s="231">
        <f>COUNTIF(C17:C41,"B")</f>
        <v>0</v>
      </c>
      <c r="D4" s="231">
        <f>COUNTIF(D17:D41,"B")</f>
        <v>1</v>
      </c>
      <c r="E4" s="231">
        <f t="shared" ref="E4:N4" si="6">COUNTIF(E17:E41,"B")</f>
        <v>0</v>
      </c>
      <c r="F4" s="231">
        <f t="shared" si="6"/>
        <v>1</v>
      </c>
      <c r="G4" s="231">
        <f t="shared" si="6"/>
        <v>1</v>
      </c>
      <c r="H4" s="231">
        <f t="shared" si="6"/>
        <v>1</v>
      </c>
      <c r="I4" s="231">
        <f t="shared" si="6"/>
        <v>1</v>
      </c>
      <c r="J4" s="231">
        <f t="shared" si="6"/>
        <v>1</v>
      </c>
      <c r="K4" s="231">
        <f t="shared" si="6"/>
        <v>1</v>
      </c>
      <c r="L4" s="231">
        <f t="shared" si="6"/>
        <v>1</v>
      </c>
      <c r="M4" s="231">
        <f t="shared" si="6"/>
        <v>1</v>
      </c>
      <c r="N4" s="231">
        <f t="shared" si="6"/>
        <v>0</v>
      </c>
      <c r="O4" s="203"/>
      <c r="P4" s="200" t="s">
        <v>253</v>
      </c>
      <c r="Q4" s="147"/>
      <c r="R4" s="231">
        <f t="shared" ref="R4:AC4" si="7">COUNTIF(R17:R41,"B")</f>
        <v>1</v>
      </c>
      <c r="S4" s="231">
        <f t="shared" si="7"/>
        <v>1</v>
      </c>
      <c r="T4" s="231">
        <f t="shared" si="7"/>
        <v>1</v>
      </c>
      <c r="U4" s="231">
        <f t="shared" si="7"/>
        <v>0</v>
      </c>
      <c r="V4" s="231">
        <f t="shared" si="7"/>
        <v>1</v>
      </c>
      <c r="W4" s="231">
        <f t="shared" si="7"/>
        <v>1</v>
      </c>
      <c r="X4" s="231">
        <f t="shared" si="7"/>
        <v>1</v>
      </c>
      <c r="Y4" s="231">
        <f t="shared" si="7"/>
        <v>1</v>
      </c>
      <c r="Z4" s="231">
        <f t="shared" si="7"/>
        <v>1</v>
      </c>
      <c r="AA4" s="231">
        <f t="shared" si="7"/>
        <v>1</v>
      </c>
      <c r="AB4" s="231">
        <f t="shared" si="7"/>
        <v>1</v>
      </c>
      <c r="AC4" s="231">
        <f t="shared" si="7"/>
        <v>0</v>
      </c>
      <c r="AD4" s="230"/>
      <c r="AE4" s="200" t="s">
        <v>253</v>
      </c>
      <c r="AF4" s="147"/>
      <c r="AG4" s="231">
        <f>COUNTIF(AG17:AG42,"B")</f>
        <v>0</v>
      </c>
      <c r="AH4" s="231">
        <f t="shared" ref="AH4:AS4" si="8">COUNTIF(AH17:AH42,"B")</f>
        <v>1</v>
      </c>
      <c r="AI4" s="231">
        <f t="shared" si="8"/>
        <v>0</v>
      </c>
      <c r="AJ4" s="231">
        <f t="shared" si="8"/>
        <v>0</v>
      </c>
      <c r="AK4" s="231">
        <f t="shared" si="8"/>
        <v>1</v>
      </c>
      <c r="AL4" s="231">
        <f t="shared" si="8"/>
        <v>1</v>
      </c>
      <c r="AM4" s="231">
        <f t="shared" si="8"/>
        <v>1</v>
      </c>
      <c r="AN4" s="231">
        <f t="shared" si="8"/>
        <v>1</v>
      </c>
      <c r="AO4" s="231">
        <f t="shared" si="8"/>
        <v>0</v>
      </c>
      <c r="AP4" s="231">
        <f t="shared" si="8"/>
        <v>1</v>
      </c>
      <c r="AQ4" s="231">
        <f t="shared" si="8"/>
        <v>0</v>
      </c>
      <c r="AR4" s="231">
        <f t="shared" si="8"/>
        <v>0</v>
      </c>
      <c r="AS4" s="231">
        <f t="shared" si="8"/>
        <v>0</v>
      </c>
    </row>
    <row r="5" spans="1:47" ht="26.1" customHeight="1" outlineLevel="1">
      <c r="A5" s="200" t="s">
        <v>84</v>
      </c>
      <c r="B5" s="147"/>
      <c r="C5" s="251">
        <f>COUNTIF(C17:C41,"A")</f>
        <v>0</v>
      </c>
      <c r="D5" s="251">
        <f>COUNTIF(D17:D41,"A")</f>
        <v>1</v>
      </c>
      <c r="E5" s="251">
        <f t="shared" ref="E5:M5" si="9">COUNTIF(E17:E41,"A")</f>
        <v>0</v>
      </c>
      <c r="F5" s="251">
        <f t="shared" si="9"/>
        <v>1</v>
      </c>
      <c r="G5" s="251">
        <f t="shared" si="9"/>
        <v>1</v>
      </c>
      <c r="H5" s="251">
        <f t="shared" si="9"/>
        <v>1</v>
      </c>
      <c r="I5" s="251">
        <f t="shared" si="9"/>
        <v>1</v>
      </c>
      <c r="J5" s="251">
        <f t="shared" si="9"/>
        <v>1</v>
      </c>
      <c r="K5" s="251">
        <f t="shared" si="9"/>
        <v>1</v>
      </c>
      <c r="L5" s="251">
        <f t="shared" si="9"/>
        <v>1</v>
      </c>
      <c r="M5" s="251">
        <f t="shared" si="9"/>
        <v>1</v>
      </c>
      <c r="N5" s="251">
        <f>COUNTIF(N17:N41,"1")</f>
        <v>1</v>
      </c>
      <c r="O5" s="203"/>
      <c r="P5" s="200" t="s">
        <v>84</v>
      </c>
      <c r="Q5" s="147"/>
      <c r="R5" s="251">
        <f t="shared" ref="R5:AB5" si="10">COUNTIF(R17:R41,"A")</f>
        <v>1</v>
      </c>
      <c r="S5" s="251">
        <f t="shared" si="10"/>
        <v>1</v>
      </c>
      <c r="T5" s="251">
        <f t="shared" si="10"/>
        <v>1</v>
      </c>
      <c r="U5" s="251">
        <f t="shared" si="10"/>
        <v>0</v>
      </c>
      <c r="V5" s="251">
        <f t="shared" si="10"/>
        <v>1</v>
      </c>
      <c r="W5" s="251">
        <f t="shared" si="10"/>
        <v>1</v>
      </c>
      <c r="X5" s="251">
        <f t="shared" si="10"/>
        <v>1</v>
      </c>
      <c r="Y5" s="251">
        <f t="shared" si="10"/>
        <v>1</v>
      </c>
      <c r="Z5" s="251">
        <f t="shared" si="10"/>
        <v>1</v>
      </c>
      <c r="AA5" s="251">
        <f t="shared" si="10"/>
        <v>1</v>
      </c>
      <c r="AB5" s="251">
        <f t="shared" si="10"/>
        <v>1</v>
      </c>
      <c r="AC5" s="251">
        <f>COUNTIF(AC17:AC41,"1")</f>
        <v>1</v>
      </c>
      <c r="AD5" s="230"/>
      <c r="AE5" s="200" t="s">
        <v>84</v>
      </c>
      <c r="AF5" s="147"/>
      <c r="AG5" s="251">
        <f>COUNTIF(AG17:AG42,"A")</f>
        <v>0</v>
      </c>
      <c r="AH5" s="251">
        <f t="shared" ref="AH5:AR5" si="11">COUNTIF(AH17:AH42,"A")</f>
        <v>1</v>
      </c>
      <c r="AI5" s="251">
        <f t="shared" si="11"/>
        <v>0</v>
      </c>
      <c r="AJ5" s="251">
        <f t="shared" si="11"/>
        <v>0</v>
      </c>
      <c r="AK5" s="251">
        <f t="shared" si="11"/>
        <v>1</v>
      </c>
      <c r="AL5" s="251">
        <f t="shared" si="11"/>
        <v>1</v>
      </c>
      <c r="AM5" s="251">
        <f t="shared" si="11"/>
        <v>1</v>
      </c>
      <c r="AN5" s="251">
        <f t="shared" si="11"/>
        <v>1</v>
      </c>
      <c r="AO5" s="251">
        <f t="shared" si="11"/>
        <v>0</v>
      </c>
      <c r="AP5" s="251">
        <f t="shared" si="11"/>
        <v>1</v>
      </c>
      <c r="AQ5" s="251">
        <f t="shared" si="11"/>
        <v>0</v>
      </c>
      <c r="AR5" s="251">
        <f t="shared" si="11"/>
        <v>0</v>
      </c>
      <c r="AS5" s="251">
        <f>COUNTIF(AS17:AS42,"1")</f>
        <v>0</v>
      </c>
    </row>
    <row r="6" spans="1:47" outlineLevel="1">
      <c r="A6" s="200"/>
      <c r="B6" s="147"/>
      <c r="C6" s="202"/>
      <c r="D6" s="202"/>
      <c r="E6" s="202"/>
      <c r="F6" s="202"/>
      <c r="G6" s="202"/>
      <c r="H6" s="202"/>
      <c r="I6" s="202"/>
      <c r="J6" s="202"/>
      <c r="K6" s="202"/>
      <c r="L6" s="202"/>
      <c r="M6" s="202"/>
      <c r="N6" s="202"/>
      <c r="O6" s="203"/>
      <c r="P6" s="200"/>
      <c r="Q6" s="147"/>
      <c r="R6" s="202"/>
      <c r="S6" s="202"/>
      <c r="T6" s="202"/>
      <c r="U6" s="202"/>
      <c r="V6" s="202"/>
      <c r="W6" s="202"/>
      <c r="X6" s="202"/>
      <c r="Y6" s="202"/>
      <c r="Z6" s="202"/>
      <c r="AA6" s="202"/>
      <c r="AB6" s="202"/>
      <c r="AC6" s="202"/>
      <c r="AD6" s="230"/>
      <c r="AE6" s="200"/>
      <c r="AF6" s="147"/>
      <c r="AG6" s="202"/>
      <c r="AH6" s="202"/>
      <c r="AI6" s="202"/>
      <c r="AJ6" s="202"/>
      <c r="AK6" s="202"/>
      <c r="AL6" s="202"/>
      <c r="AM6" s="202"/>
      <c r="AN6" s="202"/>
      <c r="AO6" s="202"/>
      <c r="AP6" s="202"/>
      <c r="AQ6" s="202"/>
      <c r="AR6" s="202"/>
      <c r="AS6" s="202"/>
    </row>
    <row r="7" spans="1:47" ht="99.75" customHeight="1" outlineLevel="1">
      <c r="A7" s="250" t="s">
        <v>203</v>
      </c>
      <c r="B7" s="196"/>
      <c r="C7" s="198" t="str">
        <f>C49</f>
        <v>ns  LJ</v>
      </c>
      <c r="D7" s="198" t="str">
        <f>D49</f>
        <v>1500m</v>
      </c>
      <c r="E7" s="198" t="str">
        <f t="shared" ref="E7:N8" si="12">E49</f>
        <v>75mH</v>
      </c>
      <c r="F7" s="198" t="str">
        <f t="shared" si="12"/>
        <v>SHOT</v>
      </c>
      <c r="G7" s="198" t="str">
        <f t="shared" si="12"/>
        <v>DISCUS</v>
      </c>
      <c r="H7" s="198" t="str">
        <f t="shared" si="12"/>
        <v>LONG JUMP</v>
      </c>
      <c r="I7" s="198" t="str">
        <f t="shared" si="12"/>
        <v>100m</v>
      </c>
      <c r="J7" s="198" t="str">
        <f t="shared" si="12"/>
        <v>HIGH JUMP</v>
      </c>
      <c r="K7" s="198" t="str">
        <f t="shared" si="12"/>
        <v>JAVELIN</v>
      </c>
      <c r="L7" s="198" t="str">
        <f t="shared" si="12"/>
        <v>200m</v>
      </c>
      <c r="M7" s="198" t="str">
        <f t="shared" si="12"/>
        <v>800m</v>
      </c>
      <c r="N7" s="198" t="str">
        <f t="shared" si="12"/>
        <v>4 x 100m</v>
      </c>
      <c r="O7" s="199"/>
      <c r="P7" s="250" t="s">
        <v>204</v>
      </c>
      <c r="Q7" s="196"/>
      <c r="R7" s="198" t="str">
        <f t="shared" ref="R7:AC8" si="13">R49</f>
        <v>DISCUS</v>
      </c>
      <c r="S7" s="198" t="str">
        <f t="shared" si="13"/>
        <v>80mH</v>
      </c>
      <c r="T7" s="198" t="str">
        <f t="shared" si="13"/>
        <v>HIGH JUMP</v>
      </c>
      <c r="U7" s="198" t="str">
        <f t="shared" si="13"/>
        <v>1500m</v>
      </c>
      <c r="V7" s="198" t="str">
        <f t="shared" si="13"/>
        <v>JAVELIN</v>
      </c>
      <c r="W7" s="198" t="str">
        <f t="shared" si="13"/>
        <v>100m</v>
      </c>
      <c r="X7" s="198" t="str">
        <f t="shared" si="13"/>
        <v>LONG JUMP</v>
      </c>
      <c r="Y7" s="198" t="str">
        <f t="shared" si="13"/>
        <v>400m</v>
      </c>
      <c r="Z7" s="198" t="str">
        <f t="shared" si="13"/>
        <v>SHOT</v>
      </c>
      <c r="AA7" s="198" t="str">
        <f t="shared" si="13"/>
        <v>200m</v>
      </c>
      <c r="AB7" s="198" t="str">
        <f t="shared" si="13"/>
        <v>800m</v>
      </c>
      <c r="AC7" s="198" t="str">
        <f t="shared" si="13"/>
        <v>4 x 100m</v>
      </c>
      <c r="AD7" s="229"/>
      <c r="AE7" s="250" t="s">
        <v>205</v>
      </c>
      <c r="AF7" s="196"/>
      <c r="AG7" s="198" t="str">
        <f t="shared" ref="AG7:AS8" si="14">AG49</f>
        <v>DISCUS</v>
      </c>
      <c r="AH7" s="198" t="str">
        <f t="shared" si="14"/>
        <v>HIGH JUMP</v>
      </c>
      <c r="AI7" s="198" t="str">
        <f t="shared" si="14"/>
        <v>100mH</v>
      </c>
      <c r="AJ7" s="198" t="str">
        <f t="shared" si="14"/>
        <v>1500m</v>
      </c>
      <c r="AK7" s="198" t="str">
        <f t="shared" si="14"/>
        <v>JAVELIN</v>
      </c>
      <c r="AL7" s="198" t="str">
        <f t="shared" si="14"/>
        <v>100m</v>
      </c>
      <c r="AM7" s="198" t="str">
        <f t="shared" si="14"/>
        <v>LONG JUMP</v>
      </c>
      <c r="AN7" s="198" t="str">
        <f t="shared" si="14"/>
        <v>400m</v>
      </c>
      <c r="AO7" s="198" t="str">
        <f t="shared" si="14"/>
        <v>SHOT</v>
      </c>
      <c r="AP7" s="198" t="str">
        <f t="shared" si="14"/>
        <v>200m</v>
      </c>
      <c r="AQ7" s="198">
        <f t="shared" si="14"/>
        <v>0</v>
      </c>
      <c r="AR7" s="198" t="str">
        <f t="shared" si="14"/>
        <v>800m</v>
      </c>
      <c r="AS7" s="198" t="str">
        <f t="shared" si="14"/>
        <v>4 x 100m</v>
      </c>
    </row>
    <row r="8" spans="1:47" ht="36.75" outlineLevel="1">
      <c r="A8" s="200"/>
      <c r="B8" s="147"/>
      <c r="C8" s="202">
        <f>C50</f>
        <v>0.40625</v>
      </c>
      <c r="D8" s="202">
        <f>D50</f>
        <v>0.44444444444444442</v>
      </c>
      <c r="E8" s="202">
        <f t="shared" si="12"/>
        <v>0.4513888888888889</v>
      </c>
      <c r="F8" s="202">
        <f t="shared" si="12"/>
        <v>0.45833333333333331</v>
      </c>
      <c r="G8" s="202">
        <f t="shared" si="12"/>
        <v>0.5</v>
      </c>
      <c r="H8" s="202">
        <f t="shared" si="12"/>
        <v>0.54166666666666663</v>
      </c>
      <c r="I8" s="202">
        <f t="shared" si="12"/>
        <v>0.55902777777777779</v>
      </c>
      <c r="J8" s="202">
        <f t="shared" si="12"/>
        <v>0.60416666666666663</v>
      </c>
      <c r="K8" s="202">
        <f t="shared" si="12"/>
        <v>0.625</v>
      </c>
      <c r="L8" s="202">
        <f t="shared" si="12"/>
        <v>0.64236111111111105</v>
      </c>
      <c r="M8" s="202">
        <f t="shared" si="12"/>
        <v>0.67013888888888884</v>
      </c>
      <c r="N8" s="202">
        <f t="shared" si="12"/>
        <v>0.70138888888888884</v>
      </c>
      <c r="O8" s="203"/>
      <c r="P8" s="200"/>
      <c r="Q8" s="147"/>
      <c r="R8" s="202">
        <f t="shared" si="13"/>
        <v>0.41666666666666669</v>
      </c>
      <c r="S8" s="202">
        <f t="shared" si="13"/>
        <v>0.46527777777777773</v>
      </c>
      <c r="T8" s="202">
        <f t="shared" si="13"/>
        <v>0.47916666666666669</v>
      </c>
      <c r="U8" s="202">
        <f t="shared" si="13"/>
        <v>0.4861111111111111</v>
      </c>
      <c r="V8" s="202">
        <f t="shared" si="13"/>
        <v>0.54166666666666663</v>
      </c>
      <c r="W8" s="202">
        <f t="shared" si="13"/>
        <v>0.54166666666666663</v>
      </c>
      <c r="X8" s="202">
        <f t="shared" si="13"/>
        <v>0.58333333333333337</v>
      </c>
      <c r="Y8" s="202">
        <f t="shared" si="13"/>
        <v>0.58333333333333337</v>
      </c>
      <c r="Z8" s="202">
        <f t="shared" si="13"/>
        <v>0.625</v>
      </c>
      <c r="AA8" s="202">
        <f t="shared" si="13"/>
        <v>0.64930555555555558</v>
      </c>
      <c r="AB8" s="202">
        <f t="shared" si="13"/>
        <v>0.68402777777777779</v>
      </c>
      <c r="AC8" s="202">
        <f t="shared" si="13"/>
        <v>0.70833333333333337</v>
      </c>
      <c r="AD8" s="230"/>
      <c r="AE8" s="200"/>
      <c r="AF8" s="147"/>
      <c r="AG8" s="202">
        <f t="shared" si="14"/>
        <v>0.41666666666666669</v>
      </c>
      <c r="AH8" s="202">
        <f t="shared" si="14"/>
        <v>0.47916666666666669</v>
      </c>
      <c r="AI8" s="202">
        <f t="shared" si="14"/>
        <v>0.4826388888888889</v>
      </c>
      <c r="AJ8" s="202">
        <f t="shared" si="14"/>
        <v>0.4861111111111111</v>
      </c>
      <c r="AK8" s="202">
        <f t="shared" si="14"/>
        <v>0.54166666666666663</v>
      </c>
      <c r="AL8" s="202">
        <f t="shared" si="14"/>
        <v>0.54513888888888895</v>
      </c>
      <c r="AM8" s="202">
        <f t="shared" si="14"/>
        <v>0.58333333333333337</v>
      </c>
      <c r="AN8" s="202">
        <f t="shared" si="14"/>
        <v>0.58680555555555558</v>
      </c>
      <c r="AO8" s="202">
        <f t="shared" si="14"/>
        <v>0.625</v>
      </c>
      <c r="AP8" s="202">
        <f t="shared" si="14"/>
        <v>0.65625</v>
      </c>
      <c r="AQ8" s="202">
        <f t="shared" si="14"/>
        <v>0</v>
      </c>
      <c r="AR8" s="202">
        <f t="shared" si="14"/>
        <v>0.68402777777777779</v>
      </c>
      <c r="AS8" s="202">
        <f t="shared" si="14"/>
        <v>0.71527777777777779</v>
      </c>
    </row>
    <row r="9" spans="1:47" ht="26.1" customHeight="1" outlineLevel="1">
      <c r="A9" s="200" t="s">
        <v>48</v>
      </c>
      <c r="B9" s="147"/>
      <c r="C9" s="231">
        <f t="shared" ref="C9:N9" si="15">COUNTIF(C51:C75,"ns")</f>
        <v>0</v>
      </c>
      <c r="D9" s="231">
        <f t="shared" si="15"/>
        <v>0</v>
      </c>
      <c r="E9" s="231">
        <f t="shared" si="15"/>
        <v>1</v>
      </c>
      <c r="F9" s="231">
        <f t="shared" si="15"/>
        <v>0</v>
      </c>
      <c r="G9" s="231">
        <f t="shared" si="15"/>
        <v>1</v>
      </c>
      <c r="H9" s="231">
        <f t="shared" si="15"/>
        <v>0</v>
      </c>
      <c r="I9" s="231">
        <f t="shared" si="15"/>
        <v>2</v>
      </c>
      <c r="J9" s="231">
        <f t="shared" si="15"/>
        <v>0</v>
      </c>
      <c r="K9" s="231">
        <f t="shared" si="15"/>
        <v>1</v>
      </c>
      <c r="L9" s="231">
        <f t="shared" si="15"/>
        <v>3</v>
      </c>
      <c r="M9" s="231">
        <f t="shared" si="15"/>
        <v>0</v>
      </c>
      <c r="N9" s="231">
        <f t="shared" si="15"/>
        <v>4</v>
      </c>
      <c r="O9" s="203"/>
      <c r="P9" s="200" t="s">
        <v>48</v>
      </c>
      <c r="Q9" s="147"/>
      <c r="R9" s="231">
        <f t="shared" ref="R9:AC9" si="16">COUNTIF(R51:R75,"ns")</f>
        <v>0</v>
      </c>
      <c r="S9" s="231">
        <f t="shared" si="16"/>
        <v>0</v>
      </c>
      <c r="T9" s="231">
        <f t="shared" si="16"/>
        <v>0</v>
      </c>
      <c r="U9" s="231">
        <f t="shared" si="16"/>
        <v>0</v>
      </c>
      <c r="V9" s="231">
        <f t="shared" si="16"/>
        <v>0</v>
      </c>
      <c r="W9" s="231">
        <f t="shared" si="16"/>
        <v>1</v>
      </c>
      <c r="X9" s="231">
        <f t="shared" si="16"/>
        <v>3</v>
      </c>
      <c r="Y9" s="231">
        <f t="shared" si="16"/>
        <v>0</v>
      </c>
      <c r="Z9" s="231">
        <f t="shared" si="16"/>
        <v>1</v>
      </c>
      <c r="AA9" s="231">
        <f t="shared" si="16"/>
        <v>2</v>
      </c>
      <c r="AB9" s="231">
        <f t="shared" si="16"/>
        <v>0</v>
      </c>
      <c r="AC9" s="231">
        <f t="shared" si="16"/>
        <v>0</v>
      </c>
      <c r="AD9" s="230"/>
      <c r="AE9" s="200" t="s">
        <v>48</v>
      </c>
      <c r="AF9" s="147"/>
      <c r="AG9" s="231">
        <f t="shared" ref="AG9:AS9" si="17">COUNTIF(AG51:AG76,"ns")</f>
        <v>0</v>
      </c>
      <c r="AH9" s="231">
        <f t="shared" si="17"/>
        <v>0</v>
      </c>
      <c r="AI9" s="231">
        <f t="shared" si="17"/>
        <v>0</v>
      </c>
      <c r="AJ9" s="231">
        <f t="shared" si="17"/>
        <v>0</v>
      </c>
      <c r="AK9" s="231">
        <f t="shared" si="17"/>
        <v>0</v>
      </c>
      <c r="AL9" s="231">
        <f t="shared" si="17"/>
        <v>2</v>
      </c>
      <c r="AM9" s="231">
        <f t="shared" si="17"/>
        <v>0</v>
      </c>
      <c r="AN9" s="231">
        <f t="shared" si="17"/>
        <v>0</v>
      </c>
      <c r="AO9" s="231">
        <f t="shared" si="17"/>
        <v>1</v>
      </c>
      <c r="AP9" s="231">
        <f t="shared" si="17"/>
        <v>1</v>
      </c>
      <c r="AQ9" s="231">
        <f t="shared" si="17"/>
        <v>0</v>
      </c>
      <c r="AR9" s="231">
        <f t="shared" si="17"/>
        <v>0</v>
      </c>
      <c r="AS9" s="231">
        <f t="shared" si="17"/>
        <v>0</v>
      </c>
    </row>
    <row r="10" spans="1:47" ht="26.1" customHeight="1" outlineLevel="1">
      <c r="A10" s="200" t="s">
        <v>253</v>
      </c>
      <c r="B10" s="147"/>
      <c r="C10" s="231">
        <f>COUNTIF(C51:C75,"B")</f>
        <v>0</v>
      </c>
      <c r="D10" s="231">
        <f>COUNTIF(D51:D75,"B")</f>
        <v>1</v>
      </c>
      <c r="E10" s="231">
        <f t="shared" ref="E10:N10" si="18">COUNTIF(E51:E75,"B")</f>
        <v>1</v>
      </c>
      <c r="F10" s="231">
        <f t="shared" si="18"/>
        <v>1</v>
      </c>
      <c r="G10" s="231">
        <f t="shared" si="18"/>
        <v>1</v>
      </c>
      <c r="H10" s="231">
        <f t="shared" si="18"/>
        <v>1</v>
      </c>
      <c r="I10" s="231">
        <f t="shared" si="18"/>
        <v>1</v>
      </c>
      <c r="J10" s="231">
        <f t="shared" si="18"/>
        <v>1</v>
      </c>
      <c r="K10" s="231">
        <f t="shared" si="18"/>
        <v>1</v>
      </c>
      <c r="L10" s="231">
        <f t="shared" si="18"/>
        <v>1</v>
      </c>
      <c r="M10" s="231">
        <f t="shared" si="18"/>
        <v>1</v>
      </c>
      <c r="N10" s="231">
        <f t="shared" si="18"/>
        <v>0</v>
      </c>
      <c r="O10" s="203"/>
      <c r="P10" s="200" t="s">
        <v>253</v>
      </c>
      <c r="Q10" s="147"/>
      <c r="R10" s="231">
        <f t="shared" ref="R10:AC10" si="19">COUNTIF(R51:R75,"B")</f>
        <v>1</v>
      </c>
      <c r="S10" s="231">
        <f t="shared" si="19"/>
        <v>0</v>
      </c>
      <c r="T10" s="231">
        <f t="shared" si="19"/>
        <v>1</v>
      </c>
      <c r="U10" s="231">
        <f t="shared" si="19"/>
        <v>0</v>
      </c>
      <c r="V10" s="231">
        <f t="shared" si="19"/>
        <v>1</v>
      </c>
      <c r="W10" s="231">
        <f t="shared" si="19"/>
        <v>1</v>
      </c>
      <c r="X10" s="231">
        <f t="shared" si="19"/>
        <v>1</v>
      </c>
      <c r="Y10" s="231">
        <f t="shared" si="19"/>
        <v>1</v>
      </c>
      <c r="Z10" s="231">
        <f t="shared" si="19"/>
        <v>1</v>
      </c>
      <c r="AA10" s="231">
        <f t="shared" si="19"/>
        <v>1</v>
      </c>
      <c r="AB10" s="231">
        <f t="shared" si="19"/>
        <v>1</v>
      </c>
      <c r="AC10" s="231">
        <f t="shared" si="19"/>
        <v>0</v>
      </c>
      <c r="AD10" s="230"/>
      <c r="AE10" s="200" t="s">
        <v>253</v>
      </c>
      <c r="AF10" s="147"/>
      <c r="AG10" s="231">
        <f>COUNTIF(AG51:AG76,"B")</f>
        <v>1</v>
      </c>
      <c r="AH10" s="231">
        <f t="shared" ref="AH10:AS10" si="20">COUNTIF(AH51:AH76,"B")</f>
        <v>1</v>
      </c>
      <c r="AI10" s="231">
        <f t="shared" si="20"/>
        <v>1</v>
      </c>
      <c r="AJ10" s="231">
        <f t="shared" si="20"/>
        <v>1</v>
      </c>
      <c r="AK10" s="231">
        <f t="shared" si="20"/>
        <v>1</v>
      </c>
      <c r="AL10" s="231">
        <f t="shared" si="20"/>
        <v>1</v>
      </c>
      <c r="AM10" s="231">
        <f t="shared" si="20"/>
        <v>1</v>
      </c>
      <c r="AN10" s="231">
        <f t="shared" si="20"/>
        <v>1</v>
      </c>
      <c r="AO10" s="231">
        <f t="shared" si="20"/>
        <v>1</v>
      </c>
      <c r="AP10" s="231">
        <f t="shared" si="20"/>
        <v>1</v>
      </c>
      <c r="AQ10" s="231">
        <f t="shared" si="20"/>
        <v>0</v>
      </c>
      <c r="AR10" s="231">
        <f t="shared" si="20"/>
        <v>1</v>
      </c>
      <c r="AS10" s="231">
        <f t="shared" si="20"/>
        <v>0</v>
      </c>
    </row>
    <row r="11" spans="1:47" ht="26.1" customHeight="1" outlineLevel="1">
      <c r="A11" s="200" t="s">
        <v>84</v>
      </c>
      <c r="B11" s="147"/>
      <c r="C11" s="251">
        <f>COUNTIF(C51:C75,"A")</f>
        <v>0</v>
      </c>
      <c r="D11" s="251">
        <f>COUNTIF(D51:D75,"A")</f>
        <v>1</v>
      </c>
      <c r="E11" s="251">
        <f t="shared" ref="E11:M11" si="21">COUNTIF(E51:E75,"A")</f>
        <v>1</v>
      </c>
      <c r="F11" s="251">
        <f t="shared" si="21"/>
        <v>1</v>
      </c>
      <c r="G11" s="251">
        <f t="shared" si="21"/>
        <v>1</v>
      </c>
      <c r="H11" s="251">
        <f t="shared" si="21"/>
        <v>1</v>
      </c>
      <c r="I11" s="251">
        <f t="shared" si="21"/>
        <v>1</v>
      </c>
      <c r="J11" s="251">
        <f t="shared" si="21"/>
        <v>1</v>
      </c>
      <c r="K11" s="251">
        <f t="shared" si="21"/>
        <v>1</v>
      </c>
      <c r="L11" s="251">
        <f t="shared" si="21"/>
        <v>1</v>
      </c>
      <c r="M11" s="251">
        <f t="shared" si="21"/>
        <v>1</v>
      </c>
      <c r="N11" s="251">
        <f>COUNTIF(N51:N75,"1")</f>
        <v>1</v>
      </c>
      <c r="O11" s="203"/>
      <c r="P11" s="200" t="s">
        <v>84</v>
      </c>
      <c r="Q11" s="147"/>
      <c r="R11" s="251">
        <f t="shared" ref="R11:AB11" si="22">COUNTIF(R51:R75,"A")</f>
        <v>1</v>
      </c>
      <c r="S11" s="251">
        <f t="shared" si="22"/>
        <v>1</v>
      </c>
      <c r="T11" s="251">
        <f t="shared" si="22"/>
        <v>1</v>
      </c>
      <c r="U11" s="251">
        <f t="shared" si="22"/>
        <v>0</v>
      </c>
      <c r="V11" s="251">
        <f t="shared" si="22"/>
        <v>1</v>
      </c>
      <c r="W11" s="251">
        <f t="shared" si="22"/>
        <v>1</v>
      </c>
      <c r="X11" s="251">
        <f t="shared" si="22"/>
        <v>1</v>
      </c>
      <c r="Y11" s="251">
        <f t="shared" si="22"/>
        <v>1</v>
      </c>
      <c r="Z11" s="251">
        <f t="shared" si="22"/>
        <v>1</v>
      </c>
      <c r="AA11" s="251">
        <f t="shared" si="22"/>
        <v>1</v>
      </c>
      <c r="AB11" s="251">
        <f t="shared" si="22"/>
        <v>1</v>
      </c>
      <c r="AC11" s="251">
        <f>COUNTIF(AC51:AC75,"1")</f>
        <v>1</v>
      </c>
      <c r="AD11" s="230"/>
      <c r="AE11" s="200" t="s">
        <v>84</v>
      </c>
      <c r="AF11" s="147"/>
      <c r="AG11" s="251">
        <f>COUNTIF(AG51:AG76,"A")</f>
        <v>1</v>
      </c>
      <c r="AH11" s="251">
        <f t="shared" ref="AH11:AR11" si="23">COUNTIF(AH51:AH76,"A")</f>
        <v>1</v>
      </c>
      <c r="AI11" s="251">
        <f t="shared" si="23"/>
        <v>1</v>
      </c>
      <c r="AJ11" s="251">
        <f t="shared" si="23"/>
        <v>1</v>
      </c>
      <c r="AK11" s="251">
        <f t="shared" si="23"/>
        <v>1</v>
      </c>
      <c r="AL11" s="251">
        <f t="shared" si="23"/>
        <v>1</v>
      </c>
      <c r="AM11" s="251">
        <f t="shared" si="23"/>
        <v>1</v>
      </c>
      <c r="AN11" s="251">
        <f t="shared" si="23"/>
        <v>1</v>
      </c>
      <c r="AO11" s="251">
        <f t="shared" si="23"/>
        <v>1</v>
      </c>
      <c r="AP11" s="251">
        <f t="shared" si="23"/>
        <v>1</v>
      </c>
      <c r="AQ11" s="251">
        <f t="shared" si="23"/>
        <v>0</v>
      </c>
      <c r="AR11" s="251">
        <f t="shared" si="23"/>
        <v>1</v>
      </c>
      <c r="AS11" s="251">
        <f>COUNTIF(AS51:AS76,"1")</f>
        <v>1</v>
      </c>
    </row>
    <row r="13" spans="1:47" s="131" customFormat="1" ht="30" customHeight="1">
      <c r="A13" s="129" t="s">
        <v>21</v>
      </c>
      <c r="B13" s="463" t="str">
        <f>'MATCH DETAILS'!B4</f>
        <v>HORSPATH ROAD, OXFORD</v>
      </c>
      <c r="C13" s="463"/>
      <c r="D13" s="463"/>
      <c r="E13" s="463"/>
      <c r="F13" s="463"/>
      <c r="G13" s="463"/>
      <c r="H13" s="463"/>
      <c r="I13" s="463"/>
      <c r="J13" s="463"/>
      <c r="K13" s="463"/>
      <c r="L13" s="463"/>
      <c r="M13" s="463"/>
      <c r="N13" s="463"/>
      <c r="O13" s="463"/>
      <c r="P13" s="465" t="s">
        <v>232</v>
      </c>
      <c r="Q13" s="465"/>
      <c r="R13" s="465"/>
      <c r="S13" s="465"/>
      <c r="T13" s="465"/>
      <c r="U13" s="465"/>
      <c r="V13" s="465"/>
      <c r="W13" s="465"/>
      <c r="X13" s="465"/>
      <c r="Y13" s="465"/>
      <c r="Z13" s="465"/>
      <c r="AA13" s="465"/>
      <c r="AB13" s="465"/>
      <c r="AC13" s="465"/>
      <c r="AD13" s="465"/>
      <c r="AE13" s="461" t="s">
        <v>192</v>
      </c>
      <c r="AF13" s="461"/>
      <c r="AG13" s="461"/>
      <c r="AH13" s="461"/>
      <c r="AI13" s="461"/>
      <c r="AJ13" s="461"/>
      <c r="AK13" s="461"/>
      <c r="AL13" s="461"/>
      <c r="AM13" s="461"/>
      <c r="AN13" s="461"/>
      <c r="AO13" s="461"/>
      <c r="AP13" s="461"/>
      <c r="AQ13" s="219"/>
      <c r="AR13" s="459" t="str">
        <f>'MATCH DETAILS'!C9</f>
        <v>O</v>
      </c>
      <c r="AS13" s="459"/>
      <c r="AT13" s="459"/>
      <c r="AU13" s="130"/>
    </row>
    <row r="14" spans="1:47" s="134" customFormat="1" ht="30" customHeight="1">
      <c r="A14" s="132" t="s">
        <v>22</v>
      </c>
      <c r="B14" s="464">
        <f>'MATCH DETAILS'!B3</f>
        <v>41525</v>
      </c>
      <c r="C14" s="464"/>
      <c r="D14" s="464"/>
      <c r="E14" s="464"/>
      <c r="F14" s="464"/>
      <c r="G14" s="464"/>
      <c r="H14" s="464"/>
      <c r="I14" s="464"/>
      <c r="J14" s="464"/>
      <c r="K14" s="464"/>
      <c r="L14" s="464"/>
      <c r="M14" s="464"/>
      <c r="N14" s="464"/>
      <c r="O14" s="464"/>
      <c r="P14" s="465" t="s">
        <v>193</v>
      </c>
      <c r="Q14" s="465"/>
      <c r="R14" s="465"/>
      <c r="S14" s="465"/>
      <c r="T14" s="465"/>
      <c r="U14" s="465"/>
      <c r="V14" s="465"/>
      <c r="W14" s="465"/>
      <c r="X14" s="465"/>
      <c r="Y14" s="465"/>
      <c r="Z14" s="465"/>
      <c r="AA14" s="465"/>
      <c r="AB14" s="465"/>
      <c r="AC14" s="465"/>
      <c r="AD14" s="465"/>
      <c r="AE14" s="462" t="str">
        <f>'MATCH DETAILS'!B9</f>
        <v>OXFORD CITY</v>
      </c>
      <c r="AF14" s="462"/>
      <c r="AG14" s="462"/>
      <c r="AH14" s="462"/>
      <c r="AI14" s="462"/>
      <c r="AJ14" s="462"/>
      <c r="AK14" s="462"/>
      <c r="AL14" s="462"/>
      <c r="AM14" s="462"/>
      <c r="AN14" s="462"/>
      <c r="AO14" s="462"/>
      <c r="AP14" s="462"/>
      <c r="AQ14" s="220"/>
      <c r="AR14" s="460" t="str">
        <f>'MATCH DETAILS'!D9</f>
        <v>OO</v>
      </c>
      <c r="AS14" s="460"/>
      <c r="AT14" s="460"/>
      <c r="AU14" s="133"/>
    </row>
    <row r="15" spans="1:47" s="136" customFormat="1" ht="91.5" customHeight="1">
      <c r="A15" s="195" t="s">
        <v>194</v>
      </c>
      <c r="B15" s="196"/>
      <c r="C15" s="144" t="s">
        <v>440</v>
      </c>
      <c r="D15" s="197" t="s">
        <v>195</v>
      </c>
      <c r="E15" s="144" t="s">
        <v>14</v>
      </c>
      <c r="F15" s="197" t="s">
        <v>6</v>
      </c>
      <c r="G15" s="144" t="s">
        <v>197</v>
      </c>
      <c r="H15" s="197" t="s">
        <v>198</v>
      </c>
      <c r="I15" s="198" t="s">
        <v>2</v>
      </c>
      <c r="J15" s="197" t="s">
        <v>196</v>
      </c>
      <c r="K15" s="198" t="s">
        <v>199</v>
      </c>
      <c r="L15" s="197" t="s">
        <v>4</v>
      </c>
      <c r="M15" s="198" t="s">
        <v>3</v>
      </c>
      <c r="N15" s="197" t="s">
        <v>8</v>
      </c>
      <c r="O15" s="252"/>
      <c r="P15" s="195" t="s">
        <v>200</v>
      </c>
      <c r="Q15" s="196"/>
      <c r="R15" s="197" t="s">
        <v>198</v>
      </c>
      <c r="S15" s="198" t="s">
        <v>9</v>
      </c>
      <c r="T15" s="197" t="s">
        <v>197</v>
      </c>
      <c r="U15" s="198" t="s">
        <v>6</v>
      </c>
      <c r="V15" s="197" t="s">
        <v>196</v>
      </c>
      <c r="W15" s="198" t="s">
        <v>2</v>
      </c>
      <c r="X15" s="197" t="s">
        <v>199</v>
      </c>
      <c r="Y15" s="198" t="s">
        <v>13</v>
      </c>
      <c r="Z15" s="197" t="s">
        <v>195</v>
      </c>
      <c r="AA15" s="198" t="s">
        <v>4</v>
      </c>
      <c r="AB15" s="197" t="s">
        <v>3</v>
      </c>
      <c r="AC15" s="198" t="s">
        <v>8</v>
      </c>
      <c r="AD15" s="252"/>
      <c r="AE15" s="195" t="s">
        <v>201</v>
      </c>
      <c r="AF15" s="196"/>
      <c r="AG15" s="197" t="s">
        <v>198</v>
      </c>
      <c r="AH15" s="198" t="s">
        <v>197</v>
      </c>
      <c r="AI15" s="197" t="s">
        <v>15</v>
      </c>
      <c r="AJ15" s="198" t="s">
        <v>6</v>
      </c>
      <c r="AK15" s="197" t="s">
        <v>196</v>
      </c>
      <c r="AL15" s="198" t="s">
        <v>2</v>
      </c>
      <c r="AM15" s="197" t="s">
        <v>199</v>
      </c>
      <c r="AN15" s="198" t="s">
        <v>13</v>
      </c>
      <c r="AO15" s="197" t="s">
        <v>195</v>
      </c>
      <c r="AP15" s="198" t="s">
        <v>4</v>
      </c>
      <c r="AQ15" s="253"/>
      <c r="AR15" s="198" t="s">
        <v>3</v>
      </c>
      <c r="AS15" s="197" t="s">
        <v>8</v>
      </c>
      <c r="AT15" s="252"/>
      <c r="AU15" s="135"/>
    </row>
    <row r="16" spans="1:47" s="138" customFormat="1" ht="39.950000000000003" customHeight="1">
      <c r="A16" s="200"/>
      <c r="B16" s="147"/>
      <c r="C16" s="202">
        <v>0.40625</v>
      </c>
      <c r="D16" s="201">
        <v>0.41666666666666669</v>
      </c>
      <c r="E16" s="202">
        <v>0.4375</v>
      </c>
      <c r="F16" s="201">
        <v>0.45833333333333331</v>
      </c>
      <c r="G16" s="202">
        <v>0.5</v>
      </c>
      <c r="H16" s="201">
        <v>0.54166666666666663</v>
      </c>
      <c r="I16" s="202">
        <v>0.55555555555555558</v>
      </c>
      <c r="J16" s="201">
        <v>0.58333333333333337</v>
      </c>
      <c r="K16" s="202">
        <v>0.625</v>
      </c>
      <c r="L16" s="201">
        <v>0.63888888888888895</v>
      </c>
      <c r="M16" s="202">
        <v>0.66319444444444442</v>
      </c>
      <c r="N16" s="201">
        <v>0.69791666666666663</v>
      </c>
      <c r="O16" s="234"/>
      <c r="P16" s="200"/>
      <c r="Q16" s="147"/>
      <c r="R16" s="201">
        <v>0.41666666666666669</v>
      </c>
      <c r="S16" s="202">
        <v>0.4513888888888889</v>
      </c>
      <c r="T16" s="201">
        <v>0.45833333333333331</v>
      </c>
      <c r="U16" s="202">
        <v>0.47222222222222227</v>
      </c>
      <c r="V16" s="201">
        <v>0.5</v>
      </c>
      <c r="W16" s="202">
        <v>0.54861111111111105</v>
      </c>
      <c r="X16" s="201">
        <v>0.58333333333333337</v>
      </c>
      <c r="Y16" s="202">
        <v>0.59027777777777779</v>
      </c>
      <c r="Z16" s="201">
        <v>0.625</v>
      </c>
      <c r="AA16" s="202">
        <v>0.64583333333333337</v>
      </c>
      <c r="AB16" s="201">
        <v>0.67708333333333337</v>
      </c>
      <c r="AC16" s="202">
        <v>0.70486111111111116</v>
      </c>
      <c r="AD16" s="234"/>
      <c r="AE16" s="200"/>
      <c r="AF16" s="147"/>
      <c r="AG16" s="201">
        <v>0.41666666666666669</v>
      </c>
      <c r="AH16" s="202">
        <v>0.45833333333333331</v>
      </c>
      <c r="AI16" s="201">
        <v>0.46527777777777773</v>
      </c>
      <c r="AJ16" s="202">
        <v>0.47222222222222227</v>
      </c>
      <c r="AK16" s="201">
        <v>0.5</v>
      </c>
      <c r="AL16" s="202">
        <v>0.55208333333333337</v>
      </c>
      <c r="AM16" s="201">
        <v>0.58333333333333337</v>
      </c>
      <c r="AN16" s="202">
        <v>0.59375</v>
      </c>
      <c r="AO16" s="201">
        <v>0.625</v>
      </c>
      <c r="AP16" s="202">
        <v>0.65277777777777779</v>
      </c>
      <c r="AQ16" s="254"/>
      <c r="AR16" s="202">
        <v>0.67708333333333337</v>
      </c>
      <c r="AS16" s="201">
        <v>0.71180555555555547</v>
      </c>
      <c r="AT16" s="234"/>
      <c r="AU16" s="137"/>
    </row>
    <row r="17" spans="1:50" ht="24.95" customHeight="1">
      <c r="A17" s="223" t="s">
        <v>614</v>
      </c>
      <c r="B17" s="154">
        <v>1</v>
      </c>
      <c r="C17" s="154"/>
      <c r="D17" s="204"/>
      <c r="E17" s="151"/>
      <c r="F17" s="204"/>
      <c r="G17" s="151"/>
      <c r="H17" s="204"/>
      <c r="I17" s="151" t="s">
        <v>342</v>
      </c>
      <c r="J17" s="204"/>
      <c r="K17" s="151"/>
      <c r="L17" s="204" t="s">
        <v>342</v>
      </c>
      <c r="M17" s="154"/>
      <c r="N17" s="204">
        <v>1</v>
      </c>
      <c r="O17" s="234"/>
      <c r="P17" s="223" t="s">
        <v>645</v>
      </c>
      <c r="Q17" s="154">
        <v>1</v>
      </c>
      <c r="R17" s="204"/>
      <c r="S17" s="151"/>
      <c r="T17" s="204"/>
      <c r="U17" s="151"/>
      <c r="V17" s="204"/>
      <c r="W17" s="151" t="s">
        <v>0</v>
      </c>
      <c r="X17" s="204"/>
      <c r="Y17" s="151"/>
      <c r="Z17" s="204"/>
      <c r="AA17" s="151" t="s">
        <v>0</v>
      </c>
      <c r="AB17" s="204"/>
      <c r="AC17" s="151">
        <v>1</v>
      </c>
      <c r="AD17" s="234"/>
      <c r="AE17" s="223" t="s">
        <v>646</v>
      </c>
      <c r="AF17" s="154">
        <v>1</v>
      </c>
      <c r="AG17" s="204"/>
      <c r="AH17" s="151"/>
      <c r="AI17" s="204"/>
      <c r="AJ17" s="151"/>
      <c r="AK17" s="204"/>
      <c r="AL17" s="151" t="s">
        <v>1</v>
      </c>
      <c r="AM17" s="204"/>
      <c r="AN17" s="151" t="s">
        <v>1</v>
      </c>
      <c r="AO17" s="204"/>
      <c r="AP17" s="151" t="s">
        <v>1</v>
      </c>
      <c r="AQ17" s="235"/>
      <c r="AR17" s="151"/>
      <c r="AS17" s="204"/>
      <c r="AT17" s="234"/>
      <c r="AU17" s="139"/>
      <c r="AV17" s="157" t="str">
        <f t="shared" ref="AV17:AV42" si="24">A17</f>
        <v>Ruby Parker</v>
      </c>
      <c r="AW17" s="157" t="str">
        <f t="shared" ref="AW17:AW42" si="25">P17</f>
        <v>Nicole Hudson</v>
      </c>
      <c r="AX17" s="157" t="str">
        <f t="shared" ref="AX17:AX42" si="26">AE17</f>
        <v>Lizzy Lench</v>
      </c>
    </row>
    <row r="18" spans="1:50" ht="24.95" customHeight="1">
      <c r="A18" s="223" t="s">
        <v>418</v>
      </c>
      <c r="B18" s="154">
        <v>4</v>
      </c>
      <c r="C18" s="154"/>
      <c r="D18" s="204"/>
      <c r="E18" s="151"/>
      <c r="F18" s="204" t="s">
        <v>342</v>
      </c>
      <c r="G18" s="151"/>
      <c r="H18" s="204"/>
      <c r="I18" s="151"/>
      <c r="J18" s="204"/>
      <c r="K18" s="151"/>
      <c r="L18" s="204"/>
      <c r="M18" s="154"/>
      <c r="N18" s="204"/>
      <c r="O18" s="234"/>
      <c r="P18" s="223" t="s">
        <v>650</v>
      </c>
      <c r="Q18" s="154">
        <v>11</v>
      </c>
      <c r="R18" s="204"/>
      <c r="S18" s="151"/>
      <c r="T18" s="204"/>
      <c r="U18" s="151"/>
      <c r="V18" s="204"/>
      <c r="W18" s="151"/>
      <c r="X18" s="204"/>
      <c r="Y18" s="151"/>
      <c r="Z18" s="204"/>
      <c r="AA18" s="151"/>
      <c r="AB18" s="204" t="s">
        <v>0</v>
      </c>
      <c r="AC18" s="151"/>
      <c r="AD18" s="234"/>
      <c r="AE18" s="223" t="s">
        <v>647</v>
      </c>
      <c r="AF18" s="154">
        <v>2</v>
      </c>
      <c r="AG18" s="204"/>
      <c r="AH18" s="151" t="s">
        <v>416</v>
      </c>
      <c r="AI18" s="204"/>
      <c r="AJ18" s="151"/>
      <c r="AK18" s="204" t="s">
        <v>1</v>
      </c>
      <c r="AL18" s="151"/>
      <c r="AM18" s="204" t="s">
        <v>1</v>
      </c>
      <c r="AN18" s="151"/>
      <c r="AO18" s="204"/>
      <c r="AP18" s="151"/>
      <c r="AQ18" s="235"/>
      <c r="AR18" s="151"/>
      <c r="AS18" s="204"/>
      <c r="AT18" s="234"/>
      <c r="AU18" s="139"/>
      <c r="AV18" s="157" t="str">
        <f t="shared" si="24"/>
        <v>Amber Morris</v>
      </c>
      <c r="AW18" s="157" t="str">
        <f t="shared" si="25"/>
        <v>Ciara Huxley</v>
      </c>
      <c r="AX18" s="157" t="str">
        <f t="shared" si="26"/>
        <v>Amy Walter</v>
      </c>
    </row>
    <row r="19" spans="1:50" ht="24.95" customHeight="1">
      <c r="A19" s="223" t="s">
        <v>419</v>
      </c>
      <c r="B19" s="154">
        <v>6</v>
      </c>
      <c r="C19" s="154"/>
      <c r="D19" s="204"/>
      <c r="E19" s="151"/>
      <c r="F19" s="204" t="s">
        <v>413</v>
      </c>
      <c r="G19" s="151"/>
      <c r="H19" s="204" t="s">
        <v>413</v>
      </c>
      <c r="I19" s="151"/>
      <c r="J19" s="204"/>
      <c r="K19" s="151"/>
      <c r="L19" s="204"/>
      <c r="M19" s="151"/>
      <c r="N19" s="204">
        <v>3</v>
      </c>
      <c r="O19" s="234"/>
      <c r="P19" s="223" t="s">
        <v>403</v>
      </c>
      <c r="Q19" s="154">
        <v>12</v>
      </c>
      <c r="R19" s="204"/>
      <c r="S19" s="151"/>
      <c r="T19" s="204" t="s">
        <v>0</v>
      </c>
      <c r="U19" s="151"/>
      <c r="V19" s="204" t="s">
        <v>0</v>
      </c>
      <c r="W19" s="151"/>
      <c r="X19" s="204" t="s">
        <v>0</v>
      </c>
      <c r="Y19" s="151"/>
      <c r="Z19" s="204"/>
      <c r="AA19" s="151"/>
      <c r="AB19" s="204"/>
      <c r="AC19" s="151"/>
      <c r="AD19" s="234"/>
      <c r="AE19" s="223" t="s">
        <v>400</v>
      </c>
      <c r="AF19" s="154">
        <v>3</v>
      </c>
      <c r="AG19" s="204"/>
      <c r="AH19" s="151" t="s">
        <v>1</v>
      </c>
      <c r="AI19" s="204"/>
      <c r="AJ19" s="151"/>
      <c r="AK19" s="204" t="s">
        <v>416</v>
      </c>
      <c r="AL19" s="151"/>
      <c r="AM19" s="204" t="s">
        <v>416</v>
      </c>
      <c r="AN19" s="151"/>
      <c r="AO19" s="204"/>
      <c r="AP19" s="151"/>
      <c r="AQ19" s="235"/>
      <c r="AR19" s="151"/>
      <c r="AS19" s="204"/>
      <c r="AT19" s="234"/>
      <c r="AU19" s="139"/>
      <c r="AV19" s="157" t="str">
        <f t="shared" si="24"/>
        <v>Jessica Walter</v>
      </c>
      <c r="AW19" s="157" t="str">
        <f t="shared" si="25"/>
        <v>Antonia Richardson</v>
      </c>
      <c r="AX19" s="157" t="str">
        <f t="shared" si="26"/>
        <v>Rachel Munday</v>
      </c>
    </row>
    <row r="20" spans="1:50" ht="24.95" customHeight="1">
      <c r="A20" s="223" t="s">
        <v>414</v>
      </c>
      <c r="B20" s="154" t="s">
        <v>437</v>
      </c>
      <c r="C20" s="154"/>
      <c r="D20" s="204" t="s">
        <v>413</v>
      </c>
      <c r="E20" s="151"/>
      <c r="F20" s="204"/>
      <c r="G20" s="151"/>
      <c r="H20" s="204"/>
      <c r="I20" s="151" t="s">
        <v>416</v>
      </c>
      <c r="J20" s="204"/>
      <c r="K20" s="151"/>
      <c r="L20" s="204" t="s">
        <v>416</v>
      </c>
      <c r="M20" s="154"/>
      <c r="N20" s="204"/>
      <c r="O20" s="234"/>
      <c r="P20" s="223" t="s">
        <v>408</v>
      </c>
      <c r="Q20" s="154" t="s">
        <v>437</v>
      </c>
      <c r="R20" s="204" t="s">
        <v>1</v>
      </c>
      <c r="S20" s="151"/>
      <c r="T20" s="204"/>
      <c r="U20" s="151"/>
      <c r="V20" s="204"/>
      <c r="W20" s="151"/>
      <c r="X20" s="204"/>
      <c r="Y20" s="151" t="s">
        <v>416</v>
      </c>
      <c r="Z20" s="204"/>
      <c r="AA20" s="151"/>
      <c r="AB20" s="204" t="s">
        <v>1</v>
      </c>
      <c r="AC20" s="151"/>
      <c r="AD20" s="234"/>
      <c r="AE20" s="223" t="s">
        <v>402</v>
      </c>
      <c r="AF20" s="154">
        <v>4</v>
      </c>
      <c r="AG20" s="204"/>
      <c r="AH20" s="151"/>
      <c r="AI20" s="204"/>
      <c r="AJ20" s="151"/>
      <c r="AK20" s="204"/>
      <c r="AL20" s="151" t="s">
        <v>0</v>
      </c>
      <c r="AM20" s="204"/>
      <c r="AN20" s="151" t="s">
        <v>0</v>
      </c>
      <c r="AO20" s="204"/>
      <c r="AP20" s="151" t="s">
        <v>0</v>
      </c>
      <c r="AQ20" s="235"/>
      <c r="AR20" s="151"/>
      <c r="AS20" s="204"/>
      <c r="AT20" s="234"/>
      <c r="AU20" s="139"/>
      <c r="AV20" s="157" t="str">
        <f t="shared" si="24"/>
        <v>Lucy Blowfield</v>
      </c>
      <c r="AW20" s="157" t="str">
        <f t="shared" si="25"/>
        <v>Amy Bennett</v>
      </c>
      <c r="AX20" s="157" t="str">
        <f t="shared" si="26"/>
        <v>Amy Busby</v>
      </c>
    </row>
    <row r="21" spans="1:50" ht="24.95" customHeight="1">
      <c r="A21" s="223" t="s">
        <v>417</v>
      </c>
      <c r="B21" s="154" t="s">
        <v>437</v>
      </c>
      <c r="C21" s="154"/>
      <c r="D21" s="204" t="s">
        <v>342</v>
      </c>
      <c r="E21" s="151"/>
      <c r="F21" s="204"/>
      <c r="G21" s="151"/>
      <c r="H21" s="204" t="s">
        <v>342</v>
      </c>
      <c r="I21" s="151"/>
      <c r="J21" s="204"/>
      <c r="K21" s="151"/>
      <c r="L21" s="204"/>
      <c r="M21" s="154" t="s">
        <v>416</v>
      </c>
      <c r="N21" s="204">
        <v>2</v>
      </c>
      <c r="O21" s="234"/>
      <c r="P21" s="223" t="s">
        <v>406</v>
      </c>
      <c r="Q21" s="154" t="s">
        <v>437</v>
      </c>
      <c r="R21" s="204"/>
      <c r="S21" s="151"/>
      <c r="T21" s="204"/>
      <c r="U21" s="151"/>
      <c r="V21" s="204"/>
      <c r="W21" s="151"/>
      <c r="X21" s="204" t="s">
        <v>1</v>
      </c>
      <c r="Y21" s="151" t="s">
        <v>233</v>
      </c>
      <c r="Z21" s="204"/>
      <c r="AA21" s="151"/>
      <c r="AB21" s="204" t="s">
        <v>416</v>
      </c>
      <c r="AC21" s="151"/>
      <c r="AD21" s="234"/>
      <c r="AE21" s="223" t="s">
        <v>404</v>
      </c>
      <c r="AF21" s="154">
        <v>5</v>
      </c>
      <c r="AG21" s="204"/>
      <c r="AH21" s="151" t="s">
        <v>0</v>
      </c>
      <c r="AI21" s="204"/>
      <c r="AJ21" s="151"/>
      <c r="AK21" s="204" t="s">
        <v>0</v>
      </c>
      <c r="AL21" s="151"/>
      <c r="AM21" s="204" t="s">
        <v>0</v>
      </c>
      <c r="AN21" s="151"/>
      <c r="AO21" s="204"/>
      <c r="AP21" s="151"/>
      <c r="AQ21" s="235"/>
      <c r="AR21" s="151"/>
      <c r="AS21" s="204"/>
      <c r="AT21" s="234"/>
      <c r="AU21" s="139"/>
      <c r="AV21" s="157" t="str">
        <f t="shared" si="24"/>
        <v>Katja Letowska</v>
      </c>
      <c r="AW21" s="157" t="str">
        <f t="shared" si="25"/>
        <v>Georgina Moss</v>
      </c>
      <c r="AX21" s="157" t="str">
        <f t="shared" si="26"/>
        <v>Danielle Garden</v>
      </c>
    </row>
    <row r="22" spans="1:50" ht="24.95" customHeight="1">
      <c r="A22" s="223" t="s">
        <v>615</v>
      </c>
      <c r="B22" s="154" t="s">
        <v>437</v>
      </c>
      <c r="C22" s="154"/>
      <c r="D22" s="204"/>
      <c r="E22" s="151"/>
      <c r="F22" s="204"/>
      <c r="G22" s="151"/>
      <c r="H22" s="204"/>
      <c r="I22" s="151" t="s">
        <v>416</v>
      </c>
      <c r="J22" s="204"/>
      <c r="K22" s="151"/>
      <c r="L22" s="204" t="s">
        <v>416</v>
      </c>
      <c r="M22" s="154"/>
      <c r="N22" s="204"/>
      <c r="O22" s="234"/>
      <c r="P22" s="223" t="s">
        <v>648</v>
      </c>
      <c r="Q22" s="154" t="s">
        <v>437</v>
      </c>
      <c r="R22" s="204"/>
      <c r="S22" s="151" t="s">
        <v>1</v>
      </c>
      <c r="T22" s="204"/>
      <c r="U22" s="151"/>
      <c r="V22" s="204"/>
      <c r="W22" s="151" t="s">
        <v>416</v>
      </c>
      <c r="X22" s="204"/>
      <c r="Y22" s="151"/>
      <c r="Z22" s="204"/>
      <c r="AA22" s="151" t="s">
        <v>416</v>
      </c>
      <c r="AB22" s="204"/>
      <c r="AC22" s="151">
        <v>2</v>
      </c>
      <c r="AD22" s="234"/>
      <c r="AE22" s="223"/>
      <c r="AF22" s="154">
        <v>6</v>
      </c>
      <c r="AG22" s="204"/>
      <c r="AH22" s="151"/>
      <c r="AI22" s="204"/>
      <c r="AJ22" s="151"/>
      <c r="AK22" s="204"/>
      <c r="AL22" s="151"/>
      <c r="AM22" s="204"/>
      <c r="AN22" s="151"/>
      <c r="AO22" s="204"/>
      <c r="AP22" s="151"/>
      <c r="AQ22" s="235"/>
      <c r="AR22" s="151"/>
      <c r="AS22" s="204"/>
      <c r="AT22" s="234"/>
      <c r="AU22" s="139"/>
      <c r="AV22" s="157" t="str">
        <f t="shared" si="24"/>
        <v>Tiana Russell-Cartwright</v>
      </c>
      <c r="AW22" s="157" t="str">
        <f t="shared" si="25"/>
        <v>Sophie Segar</v>
      </c>
      <c r="AX22" s="157">
        <f t="shared" si="26"/>
        <v>0</v>
      </c>
    </row>
    <row r="23" spans="1:50" ht="24.95" customHeight="1">
      <c r="A23" s="223" t="s">
        <v>420</v>
      </c>
      <c r="B23" s="154" t="s">
        <v>437</v>
      </c>
      <c r="C23" s="154"/>
      <c r="D23" s="204"/>
      <c r="E23" s="151"/>
      <c r="F23" s="204"/>
      <c r="G23" s="151"/>
      <c r="H23" s="204"/>
      <c r="I23" s="151" t="s">
        <v>416</v>
      </c>
      <c r="J23" s="204"/>
      <c r="K23" s="151"/>
      <c r="L23" s="204"/>
      <c r="M23" s="151" t="s">
        <v>342</v>
      </c>
      <c r="N23" s="204">
        <v>4</v>
      </c>
      <c r="O23" s="234"/>
      <c r="P23" s="223" t="s">
        <v>649</v>
      </c>
      <c r="Q23" s="154" t="s">
        <v>437</v>
      </c>
      <c r="R23" s="204" t="s">
        <v>0</v>
      </c>
      <c r="S23" s="151" t="s">
        <v>0</v>
      </c>
      <c r="T23" s="204"/>
      <c r="U23" s="151"/>
      <c r="V23" s="204"/>
      <c r="W23" s="151"/>
      <c r="X23" s="204"/>
      <c r="Y23" s="151"/>
      <c r="Z23" s="204"/>
      <c r="AA23" s="151" t="s">
        <v>416</v>
      </c>
      <c r="AB23" s="204"/>
      <c r="AC23" s="151">
        <v>3</v>
      </c>
      <c r="AD23" s="234"/>
      <c r="AE23" s="223"/>
      <c r="AF23" s="154">
        <v>7</v>
      </c>
      <c r="AG23" s="204"/>
      <c r="AH23" s="151"/>
      <c r="AI23" s="204"/>
      <c r="AJ23" s="151"/>
      <c r="AK23" s="204"/>
      <c r="AL23" s="151"/>
      <c r="AM23" s="204"/>
      <c r="AN23" s="151"/>
      <c r="AO23" s="204"/>
      <c r="AP23" s="151"/>
      <c r="AQ23" s="235"/>
      <c r="AR23" s="151"/>
      <c r="AS23" s="204"/>
      <c r="AT23" s="234"/>
      <c r="AU23" s="139"/>
      <c r="AV23" s="157" t="str">
        <f t="shared" si="24"/>
        <v>Anya Bromley</v>
      </c>
      <c r="AW23" s="157" t="str">
        <f t="shared" si="25"/>
        <v>Jade O Dowda</v>
      </c>
      <c r="AX23" s="157">
        <f t="shared" si="26"/>
        <v>0</v>
      </c>
    </row>
    <row r="24" spans="1:50" ht="24.95" customHeight="1">
      <c r="A24" s="309" t="s">
        <v>616</v>
      </c>
      <c r="B24" s="154" t="s">
        <v>437</v>
      </c>
      <c r="C24" s="154"/>
      <c r="D24" s="204"/>
      <c r="E24" s="151"/>
      <c r="F24" s="204"/>
      <c r="G24" s="151"/>
      <c r="H24" s="204"/>
      <c r="I24" s="151" t="s">
        <v>416</v>
      </c>
      <c r="J24" s="204" t="s">
        <v>342</v>
      </c>
      <c r="K24" s="151"/>
      <c r="L24" s="204" t="s">
        <v>416</v>
      </c>
      <c r="M24" s="151"/>
      <c r="N24" s="204"/>
      <c r="O24" s="234"/>
      <c r="P24" s="223" t="s">
        <v>401</v>
      </c>
      <c r="Q24" s="154" t="s">
        <v>437</v>
      </c>
      <c r="R24" s="204"/>
      <c r="S24" s="151"/>
      <c r="T24" s="204"/>
      <c r="U24" s="151"/>
      <c r="V24" s="204"/>
      <c r="W24" s="151" t="s">
        <v>416</v>
      </c>
      <c r="X24" s="204"/>
      <c r="Y24" s="151"/>
      <c r="Z24" s="204" t="s">
        <v>1</v>
      </c>
      <c r="AA24" s="151"/>
      <c r="AB24" s="204"/>
      <c r="AC24" s="151">
        <v>4</v>
      </c>
      <c r="AD24" s="234"/>
      <c r="AE24" s="223"/>
      <c r="AF24" s="154">
        <v>8</v>
      </c>
      <c r="AG24" s="204"/>
      <c r="AH24" s="151"/>
      <c r="AI24" s="204"/>
      <c r="AJ24" s="151"/>
      <c r="AK24" s="204"/>
      <c r="AL24" s="151"/>
      <c r="AM24" s="204"/>
      <c r="AN24" s="151"/>
      <c r="AO24" s="204"/>
      <c r="AP24" s="151"/>
      <c r="AQ24" s="235"/>
      <c r="AR24" s="151"/>
      <c r="AS24" s="204"/>
      <c r="AT24" s="234"/>
      <c r="AU24" s="139"/>
      <c r="AV24" s="157" t="str">
        <f t="shared" si="24"/>
        <v>Maizi Bound</v>
      </c>
      <c r="AW24" s="157" t="str">
        <f t="shared" si="25"/>
        <v>Sophie Shorter</v>
      </c>
      <c r="AX24" s="157">
        <f t="shared" si="26"/>
        <v>0</v>
      </c>
    </row>
    <row r="25" spans="1:50" ht="24.95" customHeight="1">
      <c r="A25" s="310" t="s">
        <v>412</v>
      </c>
      <c r="B25" s="154" t="s">
        <v>437</v>
      </c>
      <c r="C25" s="154"/>
      <c r="D25" s="204"/>
      <c r="E25" s="151"/>
      <c r="F25" s="204"/>
      <c r="G25" s="151" t="s">
        <v>342</v>
      </c>
      <c r="H25" s="204"/>
      <c r="I25" s="151"/>
      <c r="J25" s="204"/>
      <c r="K25" s="151" t="s">
        <v>342</v>
      </c>
      <c r="L25" s="204"/>
      <c r="M25" s="151" t="s">
        <v>416</v>
      </c>
      <c r="N25" s="204" t="s">
        <v>416</v>
      </c>
      <c r="O25" s="234"/>
      <c r="P25" s="223" t="s">
        <v>410</v>
      </c>
      <c r="Q25" s="154" t="s">
        <v>437</v>
      </c>
      <c r="R25" s="204"/>
      <c r="S25" s="151"/>
      <c r="T25" s="204"/>
      <c r="U25" s="151"/>
      <c r="V25" s="204" t="s">
        <v>1</v>
      </c>
      <c r="W25" s="151" t="s">
        <v>416</v>
      </c>
      <c r="X25" s="204"/>
      <c r="Y25" s="151" t="s">
        <v>0</v>
      </c>
      <c r="Z25" s="204"/>
      <c r="AA25" s="151" t="s">
        <v>416</v>
      </c>
      <c r="AB25" s="204"/>
      <c r="AC25" s="151" t="s">
        <v>416</v>
      </c>
      <c r="AD25" s="234"/>
      <c r="AE25" s="223"/>
      <c r="AF25" s="154">
        <v>9</v>
      </c>
      <c r="AG25" s="204"/>
      <c r="AH25" s="151"/>
      <c r="AI25" s="204"/>
      <c r="AJ25" s="151"/>
      <c r="AK25" s="204"/>
      <c r="AL25" s="151"/>
      <c r="AM25" s="204"/>
      <c r="AN25" s="151"/>
      <c r="AO25" s="204"/>
      <c r="AP25" s="151"/>
      <c r="AQ25" s="235"/>
      <c r="AR25" s="151"/>
      <c r="AS25" s="204"/>
      <c r="AT25" s="234"/>
      <c r="AU25" s="139"/>
      <c r="AV25" s="157" t="str">
        <f t="shared" si="24"/>
        <v>Jacey Blake</v>
      </c>
      <c r="AW25" s="157" t="str">
        <f t="shared" si="25"/>
        <v>Shazney Sumbu</v>
      </c>
      <c r="AX25" s="157">
        <f t="shared" si="26"/>
        <v>0</v>
      </c>
    </row>
    <row r="26" spans="1:50" ht="24.95" customHeight="1">
      <c r="A26" s="223" t="s">
        <v>421</v>
      </c>
      <c r="B26" s="154" t="s">
        <v>437</v>
      </c>
      <c r="C26" s="154"/>
      <c r="D26" s="204"/>
      <c r="E26" s="151"/>
      <c r="F26" s="204"/>
      <c r="G26" s="151" t="s">
        <v>413</v>
      </c>
      <c r="H26" s="204"/>
      <c r="I26" s="151" t="s">
        <v>416</v>
      </c>
      <c r="J26" s="204" t="s">
        <v>413</v>
      </c>
      <c r="K26" s="151"/>
      <c r="L26" s="204"/>
      <c r="M26" s="151"/>
      <c r="N26" s="204"/>
      <c r="O26" s="234"/>
      <c r="P26" s="223" t="s">
        <v>405</v>
      </c>
      <c r="Q26" s="154" t="s">
        <v>437</v>
      </c>
      <c r="R26" s="204"/>
      <c r="S26" s="151"/>
      <c r="T26" s="204" t="s">
        <v>1</v>
      </c>
      <c r="U26" s="151" t="s">
        <v>233</v>
      </c>
      <c r="V26" s="204"/>
      <c r="W26" s="151" t="s">
        <v>416</v>
      </c>
      <c r="X26" s="204"/>
      <c r="Y26" s="151"/>
      <c r="Z26" s="204"/>
      <c r="AA26" s="151" t="s">
        <v>1</v>
      </c>
      <c r="AB26" s="204"/>
      <c r="AC26" s="151" t="s">
        <v>416</v>
      </c>
      <c r="AD26" s="234"/>
      <c r="AE26" s="223"/>
      <c r="AF26" s="154">
        <v>10</v>
      </c>
      <c r="AG26" s="204"/>
      <c r="AH26" s="151"/>
      <c r="AI26" s="204"/>
      <c r="AJ26" s="151"/>
      <c r="AK26" s="204"/>
      <c r="AL26" s="151"/>
      <c r="AM26" s="204"/>
      <c r="AN26" s="151"/>
      <c r="AO26" s="204"/>
      <c r="AP26" s="151"/>
      <c r="AQ26" s="235"/>
      <c r="AR26" s="151"/>
      <c r="AS26" s="204"/>
      <c r="AT26" s="234"/>
      <c r="AU26" s="139"/>
      <c r="AV26" s="157" t="str">
        <f t="shared" si="24"/>
        <v>Cherise Sumbu</v>
      </c>
      <c r="AW26" s="157" t="str">
        <f t="shared" si="25"/>
        <v>Faye Brightmore</v>
      </c>
      <c r="AX26" s="157">
        <f t="shared" si="26"/>
        <v>0</v>
      </c>
    </row>
    <row r="27" spans="1:50" ht="24.95" customHeight="1">
      <c r="A27" s="223" t="s">
        <v>617</v>
      </c>
      <c r="B27" s="154" t="s">
        <v>437</v>
      </c>
      <c r="C27" s="154"/>
      <c r="D27" s="204"/>
      <c r="E27" s="151"/>
      <c r="F27" s="204"/>
      <c r="G27" s="151"/>
      <c r="H27" s="204"/>
      <c r="I27" s="151" t="s">
        <v>416</v>
      </c>
      <c r="J27" s="204"/>
      <c r="K27" s="151"/>
      <c r="L27" s="204" t="s">
        <v>413</v>
      </c>
      <c r="M27" s="151"/>
      <c r="N27" s="204" t="s">
        <v>416</v>
      </c>
      <c r="O27" s="234"/>
      <c r="P27" s="223" t="s">
        <v>409</v>
      </c>
      <c r="Q27" s="154" t="s">
        <v>437</v>
      </c>
      <c r="R27" s="204"/>
      <c r="S27" s="151"/>
      <c r="T27" s="204"/>
      <c r="U27" s="151"/>
      <c r="V27" s="204"/>
      <c r="W27" s="151" t="s">
        <v>1</v>
      </c>
      <c r="X27" s="204"/>
      <c r="Y27" s="151"/>
      <c r="Z27" s="204"/>
      <c r="AA27" s="151" t="s">
        <v>416</v>
      </c>
      <c r="AB27" s="204"/>
      <c r="AC27" s="151" t="s">
        <v>416</v>
      </c>
      <c r="AD27" s="234"/>
      <c r="AE27" s="223"/>
      <c r="AF27" s="154">
        <v>11</v>
      </c>
      <c r="AG27" s="204"/>
      <c r="AH27" s="151"/>
      <c r="AI27" s="204"/>
      <c r="AJ27" s="151"/>
      <c r="AK27" s="204"/>
      <c r="AL27" s="151"/>
      <c r="AM27" s="204"/>
      <c r="AN27" s="151"/>
      <c r="AO27" s="204"/>
      <c r="AP27" s="151"/>
      <c r="AQ27" s="235"/>
      <c r="AR27" s="151"/>
      <c r="AS27" s="204"/>
      <c r="AT27" s="234"/>
      <c r="AU27" s="139"/>
      <c r="AV27" s="157" t="str">
        <f t="shared" si="24"/>
        <v>Maddie Gorell</v>
      </c>
      <c r="AW27" s="157" t="str">
        <f t="shared" si="25"/>
        <v>Olivia Browne</v>
      </c>
      <c r="AX27" s="157">
        <f t="shared" si="26"/>
        <v>0</v>
      </c>
    </row>
    <row r="28" spans="1:50" ht="24.95" customHeight="1">
      <c r="A28" s="223" t="s">
        <v>618</v>
      </c>
      <c r="B28" s="154" t="s">
        <v>437</v>
      </c>
      <c r="C28" s="154"/>
      <c r="D28" s="204"/>
      <c r="E28" s="151"/>
      <c r="F28" s="204"/>
      <c r="G28" s="151"/>
      <c r="H28" s="204"/>
      <c r="I28" s="151" t="s">
        <v>413</v>
      </c>
      <c r="J28" s="204"/>
      <c r="K28" s="151"/>
      <c r="L28" s="204" t="s">
        <v>416</v>
      </c>
      <c r="M28" s="151"/>
      <c r="N28" s="204" t="s">
        <v>416</v>
      </c>
      <c r="O28" s="234"/>
      <c r="P28" s="223" t="s">
        <v>407</v>
      </c>
      <c r="Q28" s="154"/>
      <c r="R28" s="204"/>
      <c r="S28" s="151"/>
      <c r="T28" s="204"/>
      <c r="U28" s="151"/>
      <c r="V28" s="204"/>
      <c r="W28" s="151"/>
      <c r="X28" s="204"/>
      <c r="Y28" s="151" t="s">
        <v>1</v>
      </c>
      <c r="Z28" s="204" t="s">
        <v>0</v>
      </c>
      <c r="AA28" s="151"/>
      <c r="AB28" s="204"/>
      <c r="AC28" s="151" t="s">
        <v>416</v>
      </c>
      <c r="AD28" s="234"/>
      <c r="AE28" s="223"/>
      <c r="AF28" s="154">
        <v>12</v>
      </c>
      <c r="AG28" s="204"/>
      <c r="AH28" s="151"/>
      <c r="AI28" s="204"/>
      <c r="AJ28" s="151"/>
      <c r="AK28" s="204"/>
      <c r="AL28" s="151"/>
      <c r="AM28" s="204"/>
      <c r="AN28" s="151"/>
      <c r="AO28" s="204"/>
      <c r="AP28" s="151"/>
      <c r="AQ28" s="235"/>
      <c r="AR28" s="151"/>
      <c r="AS28" s="204"/>
      <c r="AT28" s="234"/>
      <c r="AU28" s="139"/>
      <c r="AV28" s="157" t="str">
        <f t="shared" si="24"/>
        <v>Megan Barry</v>
      </c>
      <c r="AW28" s="157" t="str">
        <f t="shared" si="25"/>
        <v>Georgia Collins</v>
      </c>
      <c r="AX28" s="157">
        <f t="shared" si="26"/>
        <v>0</v>
      </c>
    </row>
    <row r="29" spans="1:50" ht="24.95" customHeight="1">
      <c r="A29" s="223" t="s">
        <v>415</v>
      </c>
      <c r="B29" s="154" t="s">
        <v>437</v>
      </c>
      <c r="C29" s="154"/>
      <c r="D29" s="204"/>
      <c r="E29" s="151"/>
      <c r="F29" s="204"/>
      <c r="G29" s="151"/>
      <c r="H29" s="204"/>
      <c r="I29" s="151" t="s">
        <v>416</v>
      </c>
      <c r="J29" s="204"/>
      <c r="K29" s="151" t="s">
        <v>413</v>
      </c>
      <c r="L29" s="204"/>
      <c r="M29" s="151" t="s">
        <v>413</v>
      </c>
      <c r="N29" s="204" t="s">
        <v>416</v>
      </c>
      <c r="O29" s="234"/>
      <c r="P29" s="223"/>
      <c r="Q29" s="154">
        <v>13</v>
      </c>
      <c r="R29" s="204"/>
      <c r="S29" s="151"/>
      <c r="T29" s="204"/>
      <c r="U29" s="151"/>
      <c r="V29" s="204"/>
      <c r="W29" s="151"/>
      <c r="X29" s="204"/>
      <c r="Y29" s="151"/>
      <c r="Z29" s="204"/>
      <c r="AA29" s="151"/>
      <c r="AB29" s="204"/>
      <c r="AC29" s="151"/>
      <c r="AD29" s="234"/>
      <c r="AE29" s="223"/>
      <c r="AF29" s="154">
        <v>13</v>
      </c>
      <c r="AG29" s="204"/>
      <c r="AH29" s="151"/>
      <c r="AI29" s="204"/>
      <c r="AJ29" s="151"/>
      <c r="AK29" s="204"/>
      <c r="AL29" s="151"/>
      <c r="AM29" s="204"/>
      <c r="AN29" s="151"/>
      <c r="AO29" s="204"/>
      <c r="AP29" s="151"/>
      <c r="AQ29" s="235"/>
      <c r="AR29" s="151"/>
      <c r="AS29" s="204"/>
      <c r="AT29" s="234"/>
      <c r="AU29" s="139"/>
      <c r="AV29" s="157" t="str">
        <f t="shared" si="24"/>
        <v>Jamie Garry</v>
      </c>
      <c r="AW29" s="157">
        <f t="shared" si="25"/>
        <v>0</v>
      </c>
      <c r="AX29" s="157">
        <f t="shared" si="26"/>
        <v>0</v>
      </c>
    </row>
    <row r="30" spans="1:50" ht="24.95" customHeight="1">
      <c r="A30" s="223"/>
      <c r="B30" s="154"/>
      <c r="C30" s="154"/>
      <c r="D30" s="204"/>
      <c r="E30" s="151"/>
      <c r="F30" s="204"/>
      <c r="G30" s="151"/>
      <c r="H30" s="204"/>
      <c r="I30" s="151"/>
      <c r="J30" s="204"/>
      <c r="K30" s="151"/>
      <c r="L30" s="204"/>
      <c r="M30" s="154"/>
      <c r="N30" s="204"/>
      <c r="O30" s="234"/>
      <c r="P30" s="223"/>
      <c r="Q30" s="154">
        <v>14</v>
      </c>
      <c r="R30" s="204"/>
      <c r="S30" s="151"/>
      <c r="T30" s="204"/>
      <c r="U30" s="151"/>
      <c r="V30" s="204"/>
      <c r="W30" s="151"/>
      <c r="X30" s="204"/>
      <c r="Y30" s="151"/>
      <c r="Z30" s="204"/>
      <c r="AA30" s="151"/>
      <c r="AB30" s="204"/>
      <c r="AC30" s="151"/>
      <c r="AD30" s="234"/>
      <c r="AE30" s="223"/>
      <c r="AF30" s="154">
        <v>14</v>
      </c>
      <c r="AG30" s="204"/>
      <c r="AH30" s="151"/>
      <c r="AI30" s="204"/>
      <c r="AJ30" s="151"/>
      <c r="AK30" s="204"/>
      <c r="AL30" s="151"/>
      <c r="AM30" s="204"/>
      <c r="AN30" s="151"/>
      <c r="AO30" s="204"/>
      <c r="AP30" s="151"/>
      <c r="AQ30" s="235"/>
      <c r="AR30" s="151"/>
      <c r="AS30" s="204"/>
      <c r="AT30" s="234"/>
      <c r="AU30" s="139"/>
      <c r="AV30" s="157">
        <f t="shared" si="24"/>
        <v>0</v>
      </c>
      <c r="AW30" s="157">
        <f t="shared" si="25"/>
        <v>0</v>
      </c>
      <c r="AX30" s="157">
        <f t="shared" si="26"/>
        <v>0</v>
      </c>
    </row>
    <row r="31" spans="1:50" ht="24.95" customHeight="1">
      <c r="A31" s="223"/>
      <c r="B31" s="154">
        <v>15</v>
      </c>
      <c r="C31" s="154"/>
      <c r="D31" s="204"/>
      <c r="E31" s="151"/>
      <c r="F31" s="204"/>
      <c r="G31" s="151"/>
      <c r="H31" s="204"/>
      <c r="I31" s="151"/>
      <c r="J31" s="204"/>
      <c r="K31" s="151"/>
      <c r="L31" s="204"/>
      <c r="M31" s="154"/>
      <c r="N31" s="204"/>
      <c r="O31" s="234"/>
      <c r="P31" s="223"/>
      <c r="Q31" s="154">
        <v>15</v>
      </c>
      <c r="R31" s="204"/>
      <c r="S31" s="151"/>
      <c r="T31" s="204"/>
      <c r="U31" s="151"/>
      <c r="V31" s="204"/>
      <c r="W31" s="151"/>
      <c r="X31" s="204"/>
      <c r="Y31" s="151"/>
      <c r="Z31" s="204"/>
      <c r="AA31" s="151"/>
      <c r="AB31" s="204"/>
      <c r="AC31" s="151"/>
      <c r="AD31" s="234"/>
      <c r="AE31" s="468" t="s">
        <v>438</v>
      </c>
      <c r="AF31" s="469"/>
      <c r="AG31" s="204"/>
      <c r="AH31" s="151"/>
      <c r="AI31" s="204"/>
      <c r="AJ31" s="151"/>
      <c r="AK31" s="204"/>
      <c r="AL31" s="151"/>
      <c r="AM31" s="204"/>
      <c r="AN31" s="151"/>
      <c r="AO31" s="204"/>
      <c r="AP31" s="151"/>
      <c r="AQ31" s="235"/>
      <c r="AR31" s="151"/>
      <c r="AS31" s="204"/>
      <c r="AT31" s="234"/>
      <c r="AU31" s="139"/>
      <c r="AV31" s="157">
        <f t="shared" si="24"/>
        <v>0</v>
      </c>
      <c r="AW31" s="157">
        <f t="shared" si="25"/>
        <v>0</v>
      </c>
      <c r="AX31" s="157" t="str">
        <f t="shared" si="26"/>
        <v>U20 ns guests</v>
      </c>
    </row>
    <row r="32" spans="1:50" ht="24.95" customHeight="1">
      <c r="A32" s="223"/>
      <c r="B32" s="154">
        <v>16</v>
      </c>
      <c r="C32" s="154"/>
      <c r="D32" s="204"/>
      <c r="E32" s="151"/>
      <c r="F32" s="204"/>
      <c r="G32" s="151"/>
      <c r="H32" s="204"/>
      <c r="I32" s="151"/>
      <c r="J32" s="204"/>
      <c r="K32" s="151"/>
      <c r="L32" s="204"/>
      <c r="M32" s="154"/>
      <c r="N32" s="204"/>
      <c r="O32" s="234"/>
      <c r="P32" s="223"/>
      <c r="Q32" s="154">
        <v>16</v>
      </c>
      <c r="R32" s="204"/>
      <c r="S32" s="151"/>
      <c r="T32" s="204"/>
      <c r="U32" s="151"/>
      <c r="V32" s="204"/>
      <c r="W32" s="151"/>
      <c r="X32" s="204"/>
      <c r="Y32" s="151"/>
      <c r="Z32" s="204"/>
      <c r="AA32" s="151"/>
      <c r="AB32" s="204"/>
      <c r="AC32" s="151"/>
      <c r="AD32" s="234"/>
      <c r="AE32" s="470"/>
      <c r="AF32" s="471"/>
      <c r="AG32" s="204"/>
      <c r="AH32" s="151"/>
      <c r="AI32" s="204"/>
      <c r="AJ32" s="151"/>
      <c r="AK32" s="204"/>
      <c r="AL32" s="151"/>
      <c r="AM32" s="204"/>
      <c r="AN32" s="151"/>
      <c r="AO32" s="204"/>
      <c r="AP32" s="151"/>
      <c r="AQ32" s="235"/>
      <c r="AR32" s="151"/>
      <c r="AS32" s="204"/>
      <c r="AT32" s="234"/>
      <c r="AU32" s="139"/>
      <c r="AV32" s="157">
        <f t="shared" si="24"/>
        <v>0</v>
      </c>
      <c r="AW32" s="157">
        <f t="shared" si="25"/>
        <v>0</v>
      </c>
      <c r="AX32" s="157">
        <f t="shared" si="26"/>
        <v>0</v>
      </c>
    </row>
    <row r="33" spans="1:50" ht="24.95" customHeight="1">
      <c r="A33" s="223"/>
      <c r="B33" s="154">
        <v>17</v>
      </c>
      <c r="C33" s="154"/>
      <c r="D33" s="204"/>
      <c r="E33" s="151"/>
      <c r="F33" s="204"/>
      <c r="G33" s="151"/>
      <c r="H33" s="204"/>
      <c r="I33" s="151"/>
      <c r="J33" s="204"/>
      <c r="K33" s="151"/>
      <c r="L33" s="204"/>
      <c r="M33" s="154"/>
      <c r="N33" s="204"/>
      <c r="O33" s="234"/>
      <c r="P33" s="223"/>
      <c r="Q33" s="154">
        <v>17</v>
      </c>
      <c r="R33" s="204"/>
      <c r="S33" s="151"/>
      <c r="T33" s="204"/>
      <c r="U33" s="151"/>
      <c r="V33" s="204"/>
      <c r="W33" s="151"/>
      <c r="X33" s="204"/>
      <c r="Y33" s="151"/>
      <c r="Z33" s="204"/>
      <c r="AA33" s="151"/>
      <c r="AB33" s="204"/>
      <c r="AC33" s="151"/>
      <c r="AD33" s="234"/>
      <c r="AE33" s="223" t="s">
        <v>411</v>
      </c>
      <c r="AF33" s="154">
        <v>1</v>
      </c>
      <c r="AG33" s="204"/>
      <c r="AH33" s="151" t="s">
        <v>416</v>
      </c>
      <c r="AI33" s="204"/>
      <c r="AJ33" s="151"/>
      <c r="AK33" s="204" t="s">
        <v>416</v>
      </c>
      <c r="AL33" s="151"/>
      <c r="AM33" s="204" t="s">
        <v>416</v>
      </c>
      <c r="AN33" s="151"/>
      <c r="AO33" s="204"/>
      <c r="AP33" s="151"/>
      <c r="AQ33" s="235"/>
      <c r="AR33" s="151"/>
      <c r="AS33" s="204"/>
      <c r="AT33" s="234"/>
      <c r="AU33" s="139"/>
      <c r="AV33" s="157">
        <f t="shared" si="24"/>
        <v>0</v>
      </c>
      <c r="AW33" s="157">
        <f t="shared" si="25"/>
        <v>0</v>
      </c>
      <c r="AX33" s="157" t="str">
        <f t="shared" si="26"/>
        <v>Lauren Cherry</v>
      </c>
    </row>
    <row r="34" spans="1:50" ht="24.95" customHeight="1">
      <c r="A34" s="223"/>
      <c r="B34" s="154">
        <v>18</v>
      </c>
      <c r="C34" s="154"/>
      <c r="D34" s="204"/>
      <c r="E34" s="151"/>
      <c r="F34" s="204"/>
      <c r="G34" s="151"/>
      <c r="H34" s="204"/>
      <c r="I34" s="151"/>
      <c r="J34" s="204"/>
      <c r="K34" s="151"/>
      <c r="L34" s="204"/>
      <c r="M34" s="154"/>
      <c r="N34" s="204"/>
      <c r="O34" s="234"/>
      <c r="P34" s="223"/>
      <c r="Q34" s="154">
        <v>18</v>
      </c>
      <c r="R34" s="204"/>
      <c r="S34" s="151"/>
      <c r="T34" s="204"/>
      <c r="U34" s="151"/>
      <c r="V34" s="204"/>
      <c r="W34" s="151"/>
      <c r="X34" s="204"/>
      <c r="Y34" s="151"/>
      <c r="Z34" s="204"/>
      <c r="AA34" s="151"/>
      <c r="AB34" s="204"/>
      <c r="AC34" s="151"/>
      <c r="AD34" s="234"/>
      <c r="AE34" s="223"/>
      <c r="AF34" s="154"/>
      <c r="AG34" s="204"/>
      <c r="AH34" s="151"/>
      <c r="AI34" s="204"/>
      <c r="AJ34" s="151"/>
      <c r="AK34" s="204"/>
      <c r="AL34" s="151"/>
      <c r="AM34" s="204"/>
      <c r="AN34" s="151"/>
      <c r="AO34" s="204"/>
      <c r="AP34" s="151"/>
      <c r="AQ34" s="235"/>
      <c r="AR34" s="151"/>
      <c r="AS34" s="204"/>
      <c r="AT34" s="234"/>
      <c r="AU34" s="139"/>
      <c r="AV34" s="157">
        <f t="shared" si="24"/>
        <v>0</v>
      </c>
      <c r="AW34" s="157">
        <f t="shared" si="25"/>
        <v>0</v>
      </c>
      <c r="AX34" s="157">
        <f t="shared" si="26"/>
        <v>0</v>
      </c>
    </row>
    <row r="35" spans="1:50" ht="24.95" customHeight="1">
      <c r="A35" s="223"/>
      <c r="B35" s="154">
        <v>19</v>
      </c>
      <c r="C35" s="154"/>
      <c r="D35" s="204"/>
      <c r="E35" s="151"/>
      <c r="F35" s="204"/>
      <c r="G35" s="151"/>
      <c r="H35" s="204"/>
      <c r="I35" s="151"/>
      <c r="J35" s="204"/>
      <c r="K35" s="151"/>
      <c r="L35" s="204"/>
      <c r="M35" s="154"/>
      <c r="N35" s="204"/>
      <c r="O35" s="234"/>
      <c r="P35" s="223"/>
      <c r="Q35" s="154">
        <v>19</v>
      </c>
      <c r="R35" s="204"/>
      <c r="S35" s="151"/>
      <c r="T35" s="204"/>
      <c r="U35" s="151"/>
      <c r="V35" s="204"/>
      <c r="W35" s="151"/>
      <c r="X35" s="204"/>
      <c r="Y35" s="151"/>
      <c r="Z35" s="204"/>
      <c r="AA35" s="151"/>
      <c r="AB35" s="204"/>
      <c r="AC35" s="151"/>
      <c r="AD35" s="234"/>
      <c r="AE35" s="223"/>
      <c r="AF35" s="154"/>
      <c r="AG35" s="204"/>
      <c r="AH35" s="151"/>
      <c r="AI35" s="204"/>
      <c r="AJ35" s="151"/>
      <c r="AK35" s="204"/>
      <c r="AL35" s="151"/>
      <c r="AM35" s="204"/>
      <c r="AN35" s="151"/>
      <c r="AO35" s="204"/>
      <c r="AP35" s="151"/>
      <c r="AQ35" s="235"/>
      <c r="AR35" s="151"/>
      <c r="AS35" s="204"/>
      <c r="AT35" s="234"/>
      <c r="AU35" s="139"/>
      <c r="AV35" s="157">
        <f t="shared" si="24"/>
        <v>0</v>
      </c>
      <c r="AW35" s="157">
        <f t="shared" si="25"/>
        <v>0</v>
      </c>
      <c r="AX35" s="157">
        <f t="shared" si="26"/>
        <v>0</v>
      </c>
    </row>
    <row r="36" spans="1:50" ht="24.95" customHeight="1">
      <c r="A36" s="223"/>
      <c r="B36" s="154">
        <v>20</v>
      </c>
      <c r="C36" s="154"/>
      <c r="D36" s="204"/>
      <c r="E36" s="151"/>
      <c r="F36" s="204"/>
      <c r="G36" s="151"/>
      <c r="H36" s="204"/>
      <c r="I36" s="151"/>
      <c r="J36" s="204"/>
      <c r="K36" s="151"/>
      <c r="L36" s="204"/>
      <c r="M36" s="154"/>
      <c r="N36" s="204"/>
      <c r="O36" s="255"/>
      <c r="P36" s="223"/>
      <c r="Q36" s="154">
        <v>20</v>
      </c>
      <c r="R36" s="204"/>
      <c r="S36" s="151"/>
      <c r="T36" s="204"/>
      <c r="U36" s="151"/>
      <c r="V36" s="204"/>
      <c r="W36" s="151"/>
      <c r="X36" s="204"/>
      <c r="Y36" s="151"/>
      <c r="Z36" s="204"/>
      <c r="AA36" s="151"/>
      <c r="AB36" s="204"/>
      <c r="AC36" s="151"/>
      <c r="AD36" s="255"/>
      <c r="AE36" s="223"/>
      <c r="AF36" s="154"/>
      <c r="AG36" s="204"/>
      <c r="AH36" s="151"/>
      <c r="AI36" s="204"/>
      <c r="AJ36" s="151"/>
      <c r="AK36" s="204"/>
      <c r="AL36" s="151"/>
      <c r="AM36" s="204"/>
      <c r="AN36" s="151"/>
      <c r="AO36" s="204"/>
      <c r="AP36" s="151"/>
      <c r="AQ36" s="235"/>
      <c r="AR36" s="151"/>
      <c r="AS36" s="204"/>
      <c r="AT36" s="255"/>
      <c r="AU36" s="139"/>
      <c r="AV36" s="157">
        <f t="shared" si="24"/>
        <v>0</v>
      </c>
      <c r="AW36" s="157">
        <f t="shared" si="25"/>
        <v>0</v>
      </c>
      <c r="AX36" s="157">
        <f t="shared" si="26"/>
        <v>0</v>
      </c>
    </row>
    <row r="37" spans="1:50" ht="24.95" customHeight="1">
      <c r="A37" s="223"/>
      <c r="B37" s="154">
        <v>21</v>
      </c>
      <c r="C37" s="154"/>
      <c r="D37" s="204"/>
      <c r="E37" s="151"/>
      <c r="F37" s="204"/>
      <c r="G37" s="151"/>
      <c r="H37" s="204"/>
      <c r="I37" s="151"/>
      <c r="J37" s="204"/>
      <c r="K37" s="151"/>
      <c r="L37" s="204"/>
      <c r="M37" s="154"/>
      <c r="N37" s="204"/>
      <c r="O37" s="255"/>
      <c r="P37" s="223"/>
      <c r="Q37" s="154">
        <v>21</v>
      </c>
      <c r="R37" s="204"/>
      <c r="S37" s="151"/>
      <c r="T37" s="204"/>
      <c r="U37" s="151"/>
      <c r="V37" s="204"/>
      <c r="W37" s="151"/>
      <c r="X37" s="204"/>
      <c r="Y37" s="151"/>
      <c r="Z37" s="204"/>
      <c r="AA37" s="151"/>
      <c r="AB37" s="204"/>
      <c r="AC37" s="151"/>
      <c r="AD37" s="255"/>
      <c r="AE37" s="223"/>
      <c r="AF37" s="154"/>
      <c r="AG37" s="204"/>
      <c r="AH37" s="151"/>
      <c r="AI37" s="204"/>
      <c r="AJ37" s="151"/>
      <c r="AK37" s="204"/>
      <c r="AL37" s="151"/>
      <c r="AM37" s="204"/>
      <c r="AN37" s="151"/>
      <c r="AO37" s="204"/>
      <c r="AP37" s="151"/>
      <c r="AQ37" s="235"/>
      <c r="AR37" s="151"/>
      <c r="AS37" s="204"/>
      <c r="AT37" s="255"/>
      <c r="AU37" s="139"/>
      <c r="AV37" s="157">
        <f t="shared" si="24"/>
        <v>0</v>
      </c>
      <c r="AW37" s="157">
        <f t="shared" si="25"/>
        <v>0</v>
      </c>
      <c r="AX37" s="157">
        <f t="shared" si="26"/>
        <v>0</v>
      </c>
    </row>
    <row r="38" spans="1:50" ht="24.95" customHeight="1">
      <c r="A38" s="223"/>
      <c r="B38" s="154">
        <v>22</v>
      </c>
      <c r="C38" s="154"/>
      <c r="D38" s="204"/>
      <c r="E38" s="151"/>
      <c r="F38" s="204"/>
      <c r="G38" s="151"/>
      <c r="H38" s="204"/>
      <c r="I38" s="151"/>
      <c r="J38" s="204"/>
      <c r="K38" s="151"/>
      <c r="L38" s="204"/>
      <c r="M38" s="154"/>
      <c r="N38" s="204"/>
      <c r="O38" s="255"/>
      <c r="P38" s="223"/>
      <c r="Q38" s="154">
        <v>22</v>
      </c>
      <c r="R38" s="204"/>
      <c r="S38" s="151"/>
      <c r="T38" s="204"/>
      <c r="U38" s="151"/>
      <c r="V38" s="204"/>
      <c r="W38" s="151"/>
      <c r="X38" s="204"/>
      <c r="Y38" s="151"/>
      <c r="Z38" s="204"/>
      <c r="AA38" s="151"/>
      <c r="AB38" s="204"/>
      <c r="AC38" s="151"/>
      <c r="AD38" s="255"/>
      <c r="AE38" s="223"/>
      <c r="AF38" s="154">
        <v>5</v>
      </c>
      <c r="AG38" s="204"/>
      <c r="AH38" s="151"/>
      <c r="AI38" s="204"/>
      <c r="AJ38" s="151"/>
      <c r="AK38" s="204"/>
      <c r="AL38" s="151"/>
      <c r="AM38" s="204"/>
      <c r="AN38" s="151"/>
      <c r="AO38" s="204"/>
      <c r="AP38" s="151"/>
      <c r="AQ38" s="235"/>
      <c r="AR38" s="151"/>
      <c r="AS38" s="204"/>
      <c r="AT38" s="255"/>
      <c r="AU38" s="139"/>
      <c r="AV38" s="157">
        <f t="shared" si="24"/>
        <v>0</v>
      </c>
      <c r="AW38" s="157">
        <f t="shared" si="25"/>
        <v>0</v>
      </c>
      <c r="AX38" s="157">
        <f t="shared" si="26"/>
        <v>0</v>
      </c>
    </row>
    <row r="39" spans="1:50" ht="24.95" customHeight="1">
      <c r="A39" s="223"/>
      <c r="B39" s="154">
        <v>23</v>
      </c>
      <c r="C39" s="154"/>
      <c r="D39" s="204"/>
      <c r="E39" s="151"/>
      <c r="F39" s="204"/>
      <c r="G39" s="151"/>
      <c r="H39" s="204"/>
      <c r="I39" s="151"/>
      <c r="J39" s="204"/>
      <c r="K39" s="151"/>
      <c r="L39" s="204"/>
      <c r="M39" s="154"/>
      <c r="N39" s="204"/>
      <c r="O39" s="255"/>
      <c r="P39" s="223"/>
      <c r="Q39" s="154">
        <v>23</v>
      </c>
      <c r="R39" s="204"/>
      <c r="S39" s="151"/>
      <c r="T39" s="204"/>
      <c r="U39" s="151"/>
      <c r="V39" s="204"/>
      <c r="W39" s="151"/>
      <c r="X39" s="204"/>
      <c r="Y39" s="151"/>
      <c r="Z39" s="204"/>
      <c r="AA39" s="151"/>
      <c r="AB39" s="204"/>
      <c r="AC39" s="151"/>
      <c r="AD39" s="255"/>
      <c r="AE39" s="223"/>
      <c r="AF39" s="154">
        <v>6</v>
      </c>
      <c r="AG39" s="204"/>
      <c r="AH39" s="151"/>
      <c r="AI39" s="204"/>
      <c r="AJ39" s="151"/>
      <c r="AK39" s="204"/>
      <c r="AL39" s="151"/>
      <c r="AM39" s="204"/>
      <c r="AN39" s="151"/>
      <c r="AO39" s="204"/>
      <c r="AP39" s="151"/>
      <c r="AQ39" s="235"/>
      <c r="AR39" s="151"/>
      <c r="AS39" s="204"/>
      <c r="AT39" s="255"/>
      <c r="AU39" s="139"/>
      <c r="AV39" s="157">
        <f t="shared" si="24"/>
        <v>0</v>
      </c>
      <c r="AW39" s="157">
        <f t="shared" si="25"/>
        <v>0</v>
      </c>
      <c r="AX39" s="157">
        <f t="shared" si="26"/>
        <v>0</v>
      </c>
    </row>
    <row r="40" spans="1:50" ht="24.95" customHeight="1">
      <c r="A40" s="223"/>
      <c r="B40" s="154">
        <v>24</v>
      </c>
      <c r="C40" s="154"/>
      <c r="D40" s="204"/>
      <c r="E40" s="151"/>
      <c r="F40" s="204"/>
      <c r="G40" s="151"/>
      <c r="H40" s="204"/>
      <c r="I40" s="151"/>
      <c r="J40" s="204"/>
      <c r="K40" s="151"/>
      <c r="L40" s="204"/>
      <c r="M40" s="154"/>
      <c r="N40" s="204"/>
      <c r="O40" s="255"/>
      <c r="P40" s="223"/>
      <c r="Q40" s="154">
        <v>24</v>
      </c>
      <c r="R40" s="204"/>
      <c r="S40" s="151"/>
      <c r="T40" s="204"/>
      <c r="U40" s="151"/>
      <c r="V40" s="204"/>
      <c r="W40" s="151"/>
      <c r="X40" s="204"/>
      <c r="Y40" s="151"/>
      <c r="Z40" s="204"/>
      <c r="AA40" s="151"/>
      <c r="AB40" s="204"/>
      <c r="AC40" s="151"/>
      <c r="AD40" s="255"/>
      <c r="AE40" s="223"/>
      <c r="AF40" s="154">
        <v>7</v>
      </c>
      <c r="AG40" s="204"/>
      <c r="AH40" s="151"/>
      <c r="AI40" s="204"/>
      <c r="AJ40" s="151"/>
      <c r="AK40" s="204"/>
      <c r="AL40" s="151"/>
      <c r="AM40" s="204"/>
      <c r="AN40" s="151"/>
      <c r="AO40" s="204"/>
      <c r="AP40" s="151"/>
      <c r="AQ40" s="235"/>
      <c r="AR40" s="151"/>
      <c r="AS40" s="204"/>
      <c r="AT40" s="255"/>
      <c r="AU40" s="139"/>
      <c r="AV40" s="157">
        <f t="shared" si="24"/>
        <v>0</v>
      </c>
      <c r="AW40" s="157">
        <f t="shared" si="25"/>
        <v>0</v>
      </c>
      <c r="AX40" s="157">
        <f t="shared" si="26"/>
        <v>0</v>
      </c>
    </row>
    <row r="41" spans="1:50" ht="24.95" customHeight="1">
      <c r="A41" s="223"/>
      <c r="B41" s="154">
        <v>25</v>
      </c>
      <c r="C41" s="154"/>
      <c r="D41" s="204"/>
      <c r="E41" s="151"/>
      <c r="F41" s="204"/>
      <c r="G41" s="151"/>
      <c r="H41" s="204"/>
      <c r="I41" s="151"/>
      <c r="J41" s="204"/>
      <c r="K41" s="151"/>
      <c r="L41" s="204"/>
      <c r="M41" s="154"/>
      <c r="N41" s="204"/>
      <c r="O41" s="255"/>
      <c r="P41" s="223"/>
      <c r="Q41" s="154">
        <v>25</v>
      </c>
      <c r="R41" s="204"/>
      <c r="S41" s="151"/>
      <c r="T41" s="204"/>
      <c r="U41" s="151"/>
      <c r="V41" s="204"/>
      <c r="W41" s="151"/>
      <c r="X41" s="204"/>
      <c r="Y41" s="151"/>
      <c r="Z41" s="204"/>
      <c r="AA41" s="151"/>
      <c r="AB41" s="204"/>
      <c r="AC41" s="151"/>
      <c r="AD41" s="255"/>
      <c r="AE41" s="223"/>
      <c r="AF41" s="154">
        <v>8</v>
      </c>
      <c r="AG41" s="204"/>
      <c r="AH41" s="151"/>
      <c r="AI41" s="204"/>
      <c r="AJ41" s="151"/>
      <c r="AK41" s="204"/>
      <c r="AL41" s="151"/>
      <c r="AM41" s="204"/>
      <c r="AN41" s="151"/>
      <c r="AO41" s="204"/>
      <c r="AP41" s="151"/>
      <c r="AQ41" s="235"/>
      <c r="AR41" s="151"/>
      <c r="AS41" s="204"/>
      <c r="AT41" s="255"/>
      <c r="AU41" s="139"/>
      <c r="AV41" s="157">
        <f t="shared" si="24"/>
        <v>0</v>
      </c>
      <c r="AW41" s="157">
        <f t="shared" si="25"/>
        <v>0</v>
      </c>
      <c r="AX41" s="157">
        <f t="shared" si="26"/>
        <v>0</v>
      </c>
    </row>
    <row r="42" spans="1:50" ht="24.95" customHeight="1">
      <c r="A42" s="479" t="s">
        <v>254</v>
      </c>
      <c r="B42" s="480"/>
      <c r="C42" s="480"/>
      <c r="D42" s="480"/>
      <c r="E42" s="480"/>
      <c r="F42" s="480"/>
      <c r="G42" s="480"/>
      <c r="H42" s="480"/>
      <c r="I42" s="480"/>
      <c r="J42" s="480"/>
      <c r="K42" s="480"/>
      <c r="L42" s="480"/>
      <c r="M42" s="480"/>
      <c r="N42" s="480"/>
      <c r="O42" s="256"/>
      <c r="P42" s="479" t="s">
        <v>255</v>
      </c>
      <c r="Q42" s="480"/>
      <c r="R42" s="480"/>
      <c r="S42" s="480"/>
      <c r="T42" s="480"/>
      <c r="U42" s="480"/>
      <c r="V42" s="480"/>
      <c r="W42" s="480"/>
      <c r="X42" s="480"/>
      <c r="Y42" s="480"/>
      <c r="Z42" s="480"/>
      <c r="AA42" s="480"/>
      <c r="AB42" s="480"/>
      <c r="AC42" s="481"/>
      <c r="AD42" s="256"/>
      <c r="AE42" s="223"/>
      <c r="AF42" s="154">
        <v>9</v>
      </c>
      <c r="AG42" s="204"/>
      <c r="AH42" s="151"/>
      <c r="AI42" s="204"/>
      <c r="AJ42" s="151"/>
      <c r="AK42" s="204"/>
      <c r="AL42" s="151"/>
      <c r="AM42" s="204"/>
      <c r="AN42" s="151"/>
      <c r="AO42" s="204"/>
      <c r="AP42" s="151"/>
      <c r="AQ42" s="235"/>
      <c r="AR42" s="151"/>
      <c r="AS42" s="204"/>
      <c r="AT42" s="256"/>
      <c r="AU42" s="139"/>
      <c r="AV42" s="157" t="str">
        <f t="shared" si="24"/>
        <v>U13 CAN ONLY COMPETE IN EITHER THE 800m OR 1500m</v>
      </c>
      <c r="AW42" s="157" t="str">
        <f t="shared" si="25"/>
        <v>U15 CAN ONLY COMPETE IN EITHER THE 800m OR 1500m</v>
      </c>
      <c r="AX42" s="157">
        <f t="shared" si="26"/>
        <v>0</v>
      </c>
    </row>
    <row r="43" spans="1:50" ht="10.5" customHeight="1">
      <c r="A43" s="466" t="s">
        <v>439</v>
      </c>
      <c r="B43" s="466"/>
      <c r="C43" s="466"/>
      <c r="D43" s="466"/>
      <c r="E43" s="466"/>
      <c r="F43" s="466"/>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c r="AD43" s="466"/>
      <c r="AE43" s="466"/>
      <c r="AF43" s="466"/>
      <c r="AG43" s="466"/>
      <c r="AH43" s="466"/>
      <c r="AI43" s="466"/>
      <c r="AJ43" s="466"/>
      <c r="AK43" s="466"/>
      <c r="AL43" s="466"/>
      <c r="AM43" s="466"/>
      <c r="AN43" s="466"/>
      <c r="AO43" s="466"/>
      <c r="AP43" s="466"/>
      <c r="AQ43" s="466"/>
      <c r="AR43" s="466"/>
      <c r="AS43" s="466"/>
      <c r="AT43" s="466"/>
      <c r="AU43" s="139"/>
    </row>
    <row r="44" spans="1:50" ht="24" customHeight="1">
      <c r="A44" s="467"/>
      <c r="B44" s="467"/>
      <c r="C44" s="467"/>
      <c r="D44" s="467"/>
      <c r="E44" s="467"/>
      <c r="F44" s="467"/>
      <c r="G44" s="467"/>
      <c r="H44" s="467"/>
      <c r="I44" s="467"/>
      <c r="J44" s="467"/>
      <c r="K44" s="467"/>
      <c r="L44" s="467"/>
      <c r="M44" s="467"/>
      <c r="N44" s="467"/>
      <c r="O44" s="467"/>
      <c r="P44" s="467"/>
      <c r="Q44" s="467"/>
      <c r="R44" s="467"/>
      <c r="S44" s="467"/>
      <c r="T44" s="467"/>
      <c r="U44" s="467"/>
      <c r="V44" s="467"/>
      <c r="W44" s="467"/>
      <c r="X44" s="467"/>
      <c r="Y44" s="467"/>
      <c r="Z44" s="467"/>
      <c r="AA44" s="467"/>
      <c r="AB44" s="467"/>
      <c r="AC44" s="467"/>
      <c r="AD44" s="467"/>
      <c r="AE44" s="467"/>
      <c r="AF44" s="467"/>
      <c r="AG44" s="467"/>
      <c r="AH44" s="467"/>
      <c r="AI44" s="467"/>
      <c r="AJ44" s="467"/>
      <c r="AK44" s="467"/>
      <c r="AL44" s="467"/>
      <c r="AM44" s="467"/>
      <c r="AN44" s="467"/>
      <c r="AO44" s="467"/>
      <c r="AP44" s="467"/>
      <c r="AQ44" s="467"/>
      <c r="AR44" s="467"/>
      <c r="AS44" s="467"/>
      <c r="AT44" s="467"/>
      <c r="AU44" s="139"/>
    </row>
    <row r="45" spans="1:50" ht="24" customHeight="1">
      <c r="A45" s="467"/>
      <c r="B45" s="467"/>
      <c r="C45" s="467"/>
      <c r="D45" s="467"/>
      <c r="E45" s="467"/>
      <c r="F45" s="467"/>
      <c r="G45" s="467"/>
      <c r="H45" s="467"/>
      <c r="I45" s="467"/>
      <c r="J45" s="467"/>
      <c r="K45" s="467"/>
      <c r="L45" s="467"/>
      <c r="M45" s="467"/>
      <c r="N45" s="467"/>
      <c r="O45" s="467"/>
      <c r="P45" s="467"/>
      <c r="Q45" s="467"/>
      <c r="R45" s="467"/>
      <c r="S45" s="467"/>
      <c r="T45" s="467"/>
      <c r="U45" s="467"/>
      <c r="V45" s="467"/>
      <c r="W45" s="467"/>
      <c r="X45" s="467"/>
      <c r="Y45" s="467"/>
      <c r="Z45" s="467"/>
      <c r="AA45" s="467"/>
      <c r="AB45" s="467"/>
      <c r="AC45" s="467"/>
      <c r="AD45" s="467"/>
      <c r="AE45" s="467"/>
      <c r="AF45" s="467"/>
      <c r="AG45" s="467"/>
      <c r="AH45" s="467"/>
      <c r="AI45" s="467"/>
      <c r="AJ45" s="467"/>
      <c r="AK45" s="467"/>
      <c r="AL45" s="467"/>
      <c r="AM45" s="467"/>
      <c r="AN45" s="467"/>
      <c r="AO45" s="467"/>
      <c r="AP45" s="467"/>
      <c r="AQ45" s="467"/>
      <c r="AR45" s="467"/>
      <c r="AS45" s="467"/>
      <c r="AT45" s="467"/>
    </row>
    <row r="46" spans="1:50" ht="24" customHeight="1">
      <c r="A46" s="467"/>
      <c r="B46" s="467"/>
      <c r="C46" s="467"/>
      <c r="D46" s="467"/>
      <c r="E46" s="467"/>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AG46" s="467"/>
      <c r="AH46" s="467"/>
      <c r="AI46" s="467"/>
      <c r="AJ46" s="467"/>
      <c r="AK46" s="467"/>
      <c r="AL46" s="467"/>
      <c r="AM46" s="467"/>
      <c r="AN46" s="467"/>
      <c r="AO46" s="467"/>
      <c r="AP46" s="467"/>
      <c r="AQ46" s="467"/>
      <c r="AR46" s="467"/>
      <c r="AS46" s="467"/>
      <c r="AT46" s="467"/>
    </row>
    <row r="47" spans="1:50" s="4" customFormat="1" ht="30" customHeight="1">
      <c r="A47" s="50" t="s">
        <v>21</v>
      </c>
      <c r="B47" s="472" t="str">
        <f>B13</f>
        <v>HORSPATH ROAD, OXFORD</v>
      </c>
      <c r="C47" s="472"/>
      <c r="D47" s="472"/>
      <c r="E47" s="472"/>
      <c r="F47" s="472"/>
      <c r="G47" s="472"/>
      <c r="H47" s="472"/>
      <c r="I47" s="472"/>
      <c r="J47" s="472"/>
      <c r="K47" s="472"/>
      <c r="L47" s="472"/>
      <c r="M47" s="472"/>
      <c r="N47" s="472"/>
      <c r="O47" s="472"/>
      <c r="P47" s="465" t="s">
        <v>232</v>
      </c>
      <c r="Q47" s="465"/>
      <c r="R47" s="465"/>
      <c r="S47" s="465"/>
      <c r="T47" s="465"/>
      <c r="U47" s="465"/>
      <c r="V47" s="465"/>
      <c r="W47" s="465"/>
      <c r="X47" s="465"/>
      <c r="Y47" s="465"/>
      <c r="Z47" s="465"/>
      <c r="AA47" s="465"/>
      <c r="AB47" s="465"/>
      <c r="AC47" s="465"/>
      <c r="AD47" s="465"/>
      <c r="AE47" s="473" t="s">
        <v>202</v>
      </c>
      <c r="AF47" s="473"/>
      <c r="AG47" s="473"/>
      <c r="AH47" s="473"/>
      <c r="AI47" s="473"/>
      <c r="AJ47" s="473"/>
      <c r="AK47" s="473"/>
      <c r="AL47" s="473"/>
      <c r="AM47" s="473"/>
      <c r="AN47" s="473"/>
      <c r="AO47" s="473"/>
      <c r="AP47" s="473"/>
      <c r="AQ47" s="218"/>
      <c r="AR47" s="474" t="str">
        <f>AR13</f>
        <v>O</v>
      </c>
      <c r="AS47" s="474"/>
      <c r="AT47" s="474"/>
      <c r="AU47" s="142"/>
    </row>
    <row r="48" spans="1:50" s="22" customFormat="1" ht="30" customHeight="1">
      <c r="A48" s="27" t="s">
        <v>22</v>
      </c>
      <c r="B48" s="475">
        <f>B14</f>
        <v>41525</v>
      </c>
      <c r="C48" s="475"/>
      <c r="D48" s="475"/>
      <c r="E48" s="475"/>
      <c r="F48" s="475"/>
      <c r="G48" s="475"/>
      <c r="H48" s="475"/>
      <c r="I48" s="475"/>
      <c r="J48" s="475"/>
      <c r="K48" s="475"/>
      <c r="L48" s="475"/>
      <c r="M48" s="475"/>
      <c r="N48" s="475"/>
      <c r="O48" s="475"/>
      <c r="P48" s="476" t="s">
        <v>193</v>
      </c>
      <c r="Q48" s="476"/>
      <c r="R48" s="476"/>
      <c r="S48" s="476"/>
      <c r="T48" s="476"/>
      <c r="U48" s="476"/>
      <c r="V48" s="476"/>
      <c r="W48" s="476"/>
      <c r="X48" s="476"/>
      <c r="Y48" s="476"/>
      <c r="Z48" s="476"/>
      <c r="AA48" s="476"/>
      <c r="AB48" s="476"/>
      <c r="AC48" s="476"/>
      <c r="AD48" s="476"/>
      <c r="AE48" s="477" t="str">
        <f>AE14</f>
        <v>OXFORD CITY</v>
      </c>
      <c r="AF48" s="477"/>
      <c r="AG48" s="477"/>
      <c r="AH48" s="477"/>
      <c r="AI48" s="477"/>
      <c r="AJ48" s="477"/>
      <c r="AK48" s="477"/>
      <c r="AL48" s="477"/>
      <c r="AM48" s="477"/>
      <c r="AN48" s="477"/>
      <c r="AO48" s="477"/>
      <c r="AP48" s="477"/>
      <c r="AQ48" s="217"/>
      <c r="AR48" s="478" t="str">
        <f>AR14</f>
        <v>OO</v>
      </c>
      <c r="AS48" s="478"/>
      <c r="AT48" s="478"/>
      <c r="AU48" s="8"/>
    </row>
    <row r="49" spans="1:50" s="146" customFormat="1" ht="91.5" customHeight="1">
      <c r="A49" s="195" t="s">
        <v>203</v>
      </c>
      <c r="B49" s="196"/>
      <c r="C49" s="144" t="s">
        <v>440</v>
      </c>
      <c r="D49" s="143" t="s">
        <v>6</v>
      </c>
      <c r="E49" s="198" t="s">
        <v>9</v>
      </c>
      <c r="F49" s="143" t="s">
        <v>196</v>
      </c>
      <c r="G49" s="198" t="s">
        <v>197</v>
      </c>
      <c r="H49" s="143" t="s">
        <v>195</v>
      </c>
      <c r="I49" s="198" t="s">
        <v>2</v>
      </c>
      <c r="J49" s="143" t="s">
        <v>198</v>
      </c>
      <c r="K49" s="198" t="s">
        <v>199</v>
      </c>
      <c r="L49" s="143" t="s">
        <v>4</v>
      </c>
      <c r="M49" s="198" t="s">
        <v>3</v>
      </c>
      <c r="N49" s="143" t="s">
        <v>8</v>
      </c>
      <c r="O49" s="252"/>
      <c r="P49" s="195" t="s">
        <v>204</v>
      </c>
      <c r="Q49" s="196"/>
      <c r="R49" s="143" t="s">
        <v>197</v>
      </c>
      <c r="S49" s="198" t="s">
        <v>15</v>
      </c>
      <c r="T49" s="143" t="s">
        <v>198</v>
      </c>
      <c r="U49" s="198" t="s">
        <v>6</v>
      </c>
      <c r="V49" s="143" t="s">
        <v>199</v>
      </c>
      <c r="W49" s="198" t="s">
        <v>2</v>
      </c>
      <c r="X49" s="143" t="s">
        <v>195</v>
      </c>
      <c r="Y49" s="198" t="s">
        <v>5</v>
      </c>
      <c r="Z49" s="143" t="s">
        <v>196</v>
      </c>
      <c r="AA49" s="198" t="s">
        <v>4</v>
      </c>
      <c r="AB49" s="143" t="s">
        <v>3</v>
      </c>
      <c r="AC49" s="198" t="s">
        <v>8</v>
      </c>
      <c r="AD49" s="252"/>
      <c r="AE49" s="195" t="s">
        <v>205</v>
      </c>
      <c r="AF49" s="196"/>
      <c r="AG49" s="143" t="s">
        <v>197</v>
      </c>
      <c r="AH49" s="198" t="s">
        <v>198</v>
      </c>
      <c r="AI49" s="143" t="s">
        <v>54</v>
      </c>
      <c r="AJ49" s="198" t="s">
        <v>6</v>
      </c>
      <c r="AK49" s="143" t="s">
        <v>199</v>
      </c>
      <c r="AL49" s="198" t="s">
        <v>2</v>
      </c>
      <c r="AM49" s="143" t="s">
        <v>195</v>
      </c>
      <c r="AN49" s="198" t="s">
        <v>5</v>
      </c>
      <c r="AO49" s="143" t="s">
        <v>196</v>
      </c>
      <c r="AP49" s="198" t="s">
        <v>4</v>
      </c>
      <c r="AQ49" s="257"/>
      <c r="AR49" s="198" t="s">
        <v>3</v>
      </c>
      <c r="AS49" s="143" t="s">
        <v>8</v>
      </c>
      <c r="AT49" s="252"/>
      <c r="AU49" s="145"/>
    </row>
    <row r="50" spans="1:50" s="149" customFormat="1" ht="39.950000000000003" customHeight="1">
      <c r="A50" s="200"/>
      <c r="B50" s="147"/>
      <c r="C50" s="202">
        <v>0.40625</v>
      </c>
      <c r="D50" s="205">
        <v>0.44444444444444442</v>
      </c>
      <c r="E50" s="202">
        <v>0.4513888888888889</v>
      </c>
      <c r="F50" s="205">
        <v>0.45833333333333331</v>
      </c>
      <c r="G50" s="202">
        <v>0.5</v>
      </c>
      <c r="H50" s="205">
        <v>0.54166666666666663</v>
      </c>
      <c r="I50" s="202">
        <v>0.55902777777777779</v>
      </c>
      <c r="J50" s="205">
        <v>0.60416666666666663</v>
      </c>
      <c r="K50" s="202">
        <v>0.625</v>
      </c>
      <c r="L50" s="205">
        <v>0.64236111111111105</v>
      </c>
      <c r="M50" s="202">
        <v>0.67013888888888884</v>
      </c>
      <c r="N50" s="205">
        <v>0.70138888888888884</v>
      </c>
      <c r="O50" s="234"/>
      <c r="P50" s="200"/>
      <c r="Q50" s="147"/>
      <c r="R50" s="205">
        <v>0.41666666666666669</v>
      </c>
      <c r="S50" s="202">
        <v>0.46527777777777773</v>
      </c>
      <c r="T50" s="205">
        <v>0.47916666666666669</v>
      </c>
      <c r="U50" s="202">
        <v>0.4861111111111111</v>
      </c>
      <c r="V50" s="205">
        <v>0.54166666666666663</v>
      </c>
      <c r="W50" s="202">
        <v>0.54166666666666663</v>
      </c>
      <c r="X50" s="205">
        <v>0.58333333333333337</v>
      </c>
      <c r="Y50" s="202">
        <v>0.58333333333333337</v>
      </c>
      <c r="Z50" s="205">
        <v>0.625</v>
      </c>
      <c r="AA50" s="202">
        <v>0.64930555555555558</v>
      </c>
      <c r="AB50" s="205">
        <v>0.68402777777777779</v>
      </c>
      <c r="AC50" s="202">
        <v>0.70833333333333337</v>
      </c>
      <c r="AD50" s="234"/>
      <c r="AE50" s="200"/>
      <c r="AF50" s="147"/>
      <c r="AG50" s="205">
        <v>0.41666666666666669</v>
      </c>
      <c r="AH50" s="202">
        <v>0.47916666666666669</v>
      </c>
      <c r="AI50" s="205">
        <v>0.4826388888888889</v>
      </c>
      <c r="AJ50" s="202">
        <v>0.4861111111111111</v>
      </c>
      <c r="AK50" s="205">
        <v>0.54166666666666663</v>
      </c>
      <c r="AL50" s="202">
        <v>0.54513888888888895</v>
      </c>
      <c r="AM50" s="205">
        <v>0.58333333333333337</v>
      </c>
      <c r="AN50" s="202">
        <v>0.58680555555555558</v>
      </c>
      <c r="AO50" s="205">
        <v>0.625</v>
      </c>
      <c r="AP50" s="202">
        <v>0.65625</v>
      </c>
      <c r="AQ50" s="258"/>
      <c r="AR50" s="202">
        <v>0.68402777777777779</v>
      </c>
      <c r="AS50" s="205">
        <v>0.71527777777777779</v>
      </c>
      <c r="AT50" s="234"/>
      <c r="AU50" s="148"/>
    </row>
    <row r="51" spans="1:50" s="153" customFormat="1" ht="24.95" customHeight="1">
      <c r="A51" s="224" t="s">
        <v>728</v>
      </c>
      <c r="B51" s="154">
        <v>1</v>
      </c>
      <c r="C51" s="154"/>
      <c r="D51" s="150" t="s">
        <v>1</v>
      </c>
      <c r="E51" s="151"/>
      <c r="F51" s="150"/>
      <c r="G51" s="151"/>
      <c r="H51" s="150"/>
      <c r="I51" s="151" t="s">
        <v>0</v>
      </c>
      <c r="J51" s="150"/>
      <c r="K51" s="151" t="s">
        <v>0</v>
      </c>
      <c r="L51" s="150"/>
      <c r="M51" s="154"/>
      <c r="N51" s="150">
        <v>3</v>
      </c>
      <c r="O51" s="234"/>
      <c r="P51" s="223" t="s">
        <v>274</v>
      </c>
      <c r="Q51" s="154">
        <v>1</v>
      </c>
      <c r="R51" s="150" t="s">
        <v>0</v>
      </c>
      <c r="S51" s="151"/>
      <c r="T51" s="150"/>
      <c r="U51" s="151"/>
      <c r="V51" s="150" t="s">
        <v>0</v>
      </c>
      <c r="W51" s="151"/>
      <c r="X51" s="150"/>
      <c r="Y51" s="151"/>
      <c r="Z51" s="150" t="s">
        <v>0</v>
      </c>
      <c r="AA51" s="151"/>
      <c r="AB51" s="150"/>
      <c r="AC51" s="151">
        <v>1</v>
      </c>
      <c r="AD51" s="234"/>
      <c r="AE51" s="223" t="s">
        <v>718</v>
      </c>
      <c r="AF51" s="154">
        <v>1</v>
      </c>
      <c r="AG51" s="150" t="s">
        <v>1</v>
      </c>
      <c r="AH51" s="151"/>
      <c r="AI51" s="150"/>
      <c r="AJ51" s="151"/>
      <c r="AK51" s="150"/>
      <c r="AL51" s="151"/>
      <c r="AM51" s="150"/>
      <c r="AN51" s="151" t="s">
        <v>0</v>
      </c>
      <c r="AO51" s="150"/>
      <c r="AP51" s="151" t="s">
        <v>0</v>
      </c>
      <c r="AQ51" s="236"/>
      <c r="AR51" s="151"/>
      <c r="AS51" s="150">
        <v>4</v>
      </c>
      <c r="AT51" s="234"/>
      <c r="AU51" s="152"/>
      <c r="AV51" s="156" t="str">
        <f t="shared" ref="AV51:AV76" si="27">A51</f>
        <v>Joseph Richardson</v>
      </c>
      <c r="AW51" s="156" t="str">
        <f t="shared" ref="AW51:AW76" si="28">P51</f>
        <v>Robby Crowther</v>
      </c>
      <c r="AX51" s="156" t="str">
        <f t="shared" ref="AX51:AX76" si="29">AE51</f>
        <v>Lewis Thorne</v>
      </c>
    </row>
    <row r="52" spans="1:50" s="153" customFormat="1" ht="24.95" customHeight="1">
      <c r="A52" s="224" t="s">
        <v>729</v>
      </c>
      <c r="B52" s="154">
        <v>2</v>
      </c>
      <c r="C52" s="154"/>
      <c r="D52" s="150"/>
      <c r="E52" s="151" t="s">
        <v>0</v>
      </c>
      <c r="F52" s="150"/>
      <c r="G52" s="151"/>
      <c r="H52" s="150" t="s">
        <v>1</v>
      </c>
      <c r="I52" s="151"/>
      <c r="J52" s="150"/>
      <c r="K52" s="151"/>
      <c r="L52" s="150" t="s">
        <v>0</v>
      </c>
      <c r="M52" s="154"/>
      <c r="N52" s="150">
        <v>4</v>
      </c>
      <c r="O52" s="234"/>
      <c r="P52" s="225" t="s">
        <v>719</v>
      </c>
      <c r="Q52" s="154">
        <v>2</v>
      </c>
      <c r="R52" s="150"/>
      <c r="S52" s="151" t="s">
        <v>0</v>
      </c>
      <c r="T52" s="150" t="s">
        <v>0</v>
      </c>
      <c r="U52" s="151"/>
      <c r="V52" s="150"/>
      <c r="W52" s="151"/>
      <c r="X52" s="150" t="s">
        <v>1</v>
      </c>
      <c r="Y52" s="151"/>
      <c r="Z52" s="150"/>
      <c r="AA52" s="151"/>
      <c r="AB52" s="150"/>
      <c r="AC52" s="151"/>
      <c r="AD52" s="234"/>
      <c r="AE52" s="223" t="s">
        <v>720</v>
      </c>
      <c r="AF52" s="154">
        <v>2</v>
      </c>
      <c r="AG52" s="150"/>
      <c r="AH52" s="151" t="s">
        <v>1</v>
      </c>
      <c r="AI52" s="150"/>
      <c r="AJ52" s="151"/>
      <c r="AK52" s="150"/>
      <c r="AL52" s="151" t="s">
        <v>0</v>
      </c>
      <c r="AM52" s="150"/>
      <c r="AN52" s="151"/>
      <c r="AO52" s="150"/>
      <c r="AP52" s="151" t="s">
        <v>1</v>
      </c>
      <c r="AQ52" s="236"/>
      <c r="AR52" s="151"/>
      <c r="AS52" s="150">
        <v>2</v>
      </c>
      <c r="AT52" s="234"/>
      <c r="AU52" s="152"/>
      <c r="AV52" s="156" t="str">
        <f t="shared" si="27"/>
        <v>Jack Judson</v>
      </c>
      <c r="AW52" s="156" t="str">
        <f t="shared" si="28"/>
        <v>Oliver Hudson</v>
      </c>
      <c r="AX52" s="156" t="str">
        <f t="shared" si="29"/>
        <v>Ben Thorne</v>
      </c>
    </row>
    <row r="53" spans="1:50" s="153" customFormat="1" ht="24.95" customHeight="1">
      <c r="A53" s="224" t="s">
        <v>730</v>
      </c>
      <c r="B53" s="154">
        <v>3</v>
      </c>
      <c r="C53" s="154"/>
      <c r="D53" s="150" t="s">
        <v>0</v>
      </c>
      <c r="E53" s="151"/>
      <c r="F53" s="150"/>
      <c r="G53" s="151" t="s">
        <v>0</v>
      </c>
      <c r="H53" s="150"/>
      <c r="I53" s="151"/>
      <c r="J53" s="150"/>
      <c r="K53" s="151" t="s">
        <v>1</v>
      </c>
      <c r="L53" s="150"/>
      <c r="M53" s="154"/>
      <c r="N53" s="150" t="s">
        <v>416</v>
      </c>
      <c r="O53" s="234"/>
      <c r="P53" s="225" t="s">
        <v>276</v>
      </c>
      <c r="Q53" s="154">
        <v>4</v>
      </c>
      <c r="R53" s="150"/>
      <c r="S53" s="151"/>
      <c r="T53" s="150"/>
      <c r="U53" s="151"/>
      <c r="V53" s="150"/>
      <c r="W53" s="151"/>
      <c r="X53" s="150"/>
      <c r="Y53" s="151" t="s">
        <v>0</v>
      </c>
      <c r="Z53" s="150"/>
      <c r="AA53" s="151" t="s">
        <v>1</v>
      </c>
      <c r="AB53" s="150"/>
      <c r="AC53" s="151"/>
      <c r="AD53" s="234"/>
      <c r="AE53" s="223" t="s">
        <v>275</v>
      </c>
      <c r="AF53" s="154">
        <v>3</v>
      </c>
      <c r="AG53" s="150"/>
      <c r="AH53" s="151"/>
      <c r="AI53" s="150" t="s">
        <v>0</v>
      </c>
      <c r="AJ53" s="151"/>
      <c r="AK53" s="150"/>
      <c r="AL53" s="151" t="s">
        <v>1</v>
      </c>
      <c r="AM53" s="150" t="s">
        <v>0</v>
      </c>
      <c r="AN53" s="151"/>
      <c r="AO53" s="150"/>
      <c r="AP53" s="151"/>
      <c r="AQ53" s="236"/>
      <c r="AR53" s="151"/>
      <c r="AS53" s="150">
        <v>1</v>
      </c>
      <c r="AT53" s="234"/>
      <c r="AU53" s="152"/>
      <c r="AV53" s="156" t="str">
        <f t="shared" si="27"/>
        <v>Max Crowther</v>
      </c>
      <c r="AW53" s="156" t="str">
        <f t="shared" si="28"/>
        <v>Aiden Pugh</v>
      </c>
      <c r="AX53" s="156" t="str">
        <f t="shared" si="29"/>
        <v>Aidan Whiting</v>
      </c>
    </row>
    <row r="54" spans="1:50" s="153" customFormat="1" ht="24.95" customHeight="1">
      <c r="A54" s="224" t="s">
        <v>734</v>
      </c>
      <c r="B54" s="154">
        <v>7</v>
      </c>
      <c r="C54" s="151"/>
      <c r="D54" s="150"/>
      <c r="E54" s="151"/>
      <c r="F54" s="150"/>
      <c r="G54" s="151"/>
      <c r="H54" s="150" t="s">
        <v>0</v>
      </c>
      <c r="I54" s="151"/>
      <c r="J54" s="150" t="s">
        <v>0</v>
      </c>
      <c r="K54" s="151"/>
      <c r="L54" s="150"/>
      <c r="M54" s="151" t="s">
        <v>0</v>
      </c>
      <c r="N54" s="150"/>
      <c r="O54" s="234"/>
      <c r="P54" s="225" t="s">
        <v>722</v>
      </c>
      <c r="Q54" s="154">
        <v>5</v>
      </c>
      <c r="R54" s="150"/>
      <c r="S54" s="151"/>
      <c r="T54" s="150"/>
      <c r="U54" s="151"/>
      <c r="V54" s="150" t="s">
        <v>1</v>
      </c>
      <c r="W54" s="151"/>
      <c r="X54" s="150"/>
      <c r="Y54" s="151"/>
      <c r="Z54" s="150"/>
      <c r="AA54" s="151"/>
      <c r="AB54" s="150" t="s">
        <v>0</v>
      </c>
      <c r="AC54" s="151"/>
      <c r="AD54" s="234"/>
      <c r="AE54" s="225" t="s">
        <v>277</v>
      </c>
      <c r="AF54" s="154">
        <v>4</v>
      </c>
      <c r="AG54" s="150"/>
      <c r="AH54" s="151" t="s">
        <v>0</v>
      </c>
      <c r="AI54" s="150" t="s">
        <v>1</v>
      </c>
      <c r="AJ54" s="151"/>
      <c r="AK54" s="150"/>
      <c r="AL54" s="151"/>
      <c r="AM54" s="150"/>
      <c r="AN54" s="151" t="s">
        <v>1</v>
      </c>
      <c r="AO54" s="150"/>
      <c r="AP54" s="151"/>
      <c r="AQ54" s="236"/>
      <c r="AR54" s="151"/>
      <c r="AS54" s="150">
        <v>3</v>
      </c>
      <c r="AT54" s="234"/>
      <c r="AU54" s="152"/>
      <c r="AV54" s="156" t="str">
        <f t="shared" si="27"/>
        <v>James Goulden</v>
      </c>
      <c r="AW54" s="156" t="str">
        <f t="shared" si="28"/>
        <v>Jonathan Taylor</v>
      </c>
      <c r="AX54" s="156" t="str">
        <f t="shared" si="29"/>
        <v>Tim Stephens</v>
      </c>
    </row>
    <row r="55" spans="1:50" s="153" customFormat="1" ht="24.95" customHeight="1">
      <c r="A55" s="224" t="s">
        <v>735</v>
      </c>
      <c r="B55" s="154">
        <v>8</v>
      </c>
      <c r="C55" s="151"/>
      <c r="D55" s="150"/>
      <c r="E55" s="151" t="s">
        <v>1</v>
      </c>
      <c r="F55" s="150"/>
      <c r="G55" s="151"/>
      <c r="H55" s="150"/>
      <c r="I55" s="151" t="s">
        <v>1</v>
      </c>
      <c r="J55" s="150"/>
      <c r="K55" s="151"/>
      <c r="L55" s="150" t="s">
        <v>1</v>
      </c>
      <c r="M55" s="154"/>
      <c r="N55" s="150">
        <v>1</v>
      </c>
      <c r="O55" s="234"/>
      <c r="P55" s="223" t="s">
        <v>726</v>
      </c>
      <c r="Q55" s="154">
        <v>9</v>
      </c>
      <c r="R55" s="150"/>
      <c r="S55" s="151"/>
      <c r="T55" s="150"/>
      <c r="U55" s="151"/>
      <c r="V55" s="150"/>
      <c r="W55" s="151"/>
      <c r="X55" s="150" t="s">
        <v>0</v>
      </c>
      <c r="Y55" s="151"/>
      <c r="Z55" s="150" t="s">
        <v>1</v>
      </c>
      <c r="AA55" s="151" t="s">
        <v>0</v>
      </c>
      <c r="AB55" s="150"/>
      <c r="AC55" s="151">
        <v>4</v>
      </c>
      <c r="AD55" s="234"/>
      <c r="AE55" s="225" t="s">
        <v>283</v>
      </c>
      <c r="AF55" s="154">
        <v>5</v>
      </c>
      <c r="AG55" s="150"/>
      <c r="AH55" s="151"/>
      <c r="AI55" s="150"/>
      <c r="AJ55" s="151"/>
      <c r="AK55" s="150"/>
      <c r="AL55" s="151"/>
      <c r="AM55" s="150"/>
      <c r="AN55" s="151"/>
      <c r="AO55" s="150" t="s">
        <v>1</v>
      </c>
      <c r="AP55" s="151"/>
      <c r="AQ55" s="236"/>
      <c r="AR55" s="151" t="s">
        <v>0</v>
      </c>
      <c r="AS55" s="150"/>
      <c r="AT55" s="234"/>
      <c r="AU55" s="152"/>
      <c r="AV55" s="156" t="str">
        <f t="shared" si="27"/>
        <v>Izaak Mcfarlane</v>
      </c>
      <c r="AW55" s="156" t="str">
        <f t="shared" si="28"/>
        <v>Jacob Powell</v>
      </c>
      <c r="AX55" s="156" t="str">
        <f t="shared" si="29"/>
        <v>George Trotter</v>
      </c>
    </row>
    <row r="56" spans="1:50" s="153" customFormat="1" ht="24.95" customHeight="1">
      <c r="A56" s="224" t="s">
        <v>731</v>
      </c>
      <c r="B56" s="154" t="s">
        <v>437</v>
      </c>
      <c r="C56" s="154"/>
      <c r="D56" s="150"/>
      <c r="E56" s="151"/>
      <c r="F56" s="150" t="s">
        <v>0</v>
      </c>
      <c r="G56" s="151" t="s">
        <v>1</v>
      </c>
      <c r="H56" s="150"/>
      <c r="I56" s="151"/>
      <c r="J56" s="150"/>
      <c r="K56" s="151" t="s">
        <v>416</v>
      </c>
      <c r="L56" s="150"/>
      <c r="M56" s="154"/>
      <c r="N56" s="150" t="s">
        <v>416</v>
      </c>
      <c r="O56" s="234"/>
      <c r="P56" s="225" t="s">
        <v>721</v>
      </c>
      <c r="Q56" s="154" t="s">
        <v>437</v>
      </c>
      <c r="R56" s="150"/>
      <c r="S56" s="151"/>
      <c r="T56" s="150"/>
      <c r="U56" s="151"/>
      <c r="V56" s="150"/>
      <c r="W56" s="151"/>
      <c r="X56" s="150"/>
      <c r="Y56" s="151"/>
      <c r="Z56" s="150"/>
      <c r="AA56" s="151" t="s">
        <v>416</v>
      </c>
      <c r="AB56" s="150" t="s">
        <v>1</v>
      </c>
      <c r="AC56" s="151"/>
      <c r="AD56" s="234"/>
      <c r="AE56" s="225" t="s">
        <v>279</v>
      </c>
      <c r="AF56" s="154">
        <v>6</v>
      </c>
      <c r="AG56" s="150"/>
      <c r="AH56" s="151"/>
      <c r="AI56" s="150"/>
      <c r="AJ56" s="151" t="s">
        <v>0</v>
      </c>
      <c r="AK56" s="150"/>
      <c r="AL56" s="151"/>
      <c r="AM56" s="150"/>
      <c r="AN56" s="151"/>
      <c r="AO56" s="150"/>
      <c r="AP56" s="151"/>
      <c r="AQ56" s="236"/>
      <c r="AR56" s="151"/>
      <c r="AS56" s="150"/>
      <c r="AT56" s="234"/>
      <c r="AU56" s="152"/>
      <c r="AV56" s="156" t="str">
        <f t="shared" si="27"/>
        <v>Adam Byles</v>
      </c>
      <c r="AW56" s="156" t="str">
        <f t="shared" si="28"/>
        <v>Ryan Parsons</v>
      </c>
      <c r="AX56" s="156" t="str">
        <f t="shared" si="29"/>
        <v>Nat Jones</v>
      </c>
    </row>
    <row r="57" spans="1:50" s="153" customFormat="1" ht="24.95" customHeight="1">
      <c r="A57" s="224" t="s">
        <v>732</v>
      </c>
      <c r="B57" s="154" t="s">
        <v>437</v>
      </c>
      <c r="C57" s="154"/>
      <c r="D57" s="150"/>
      <c r="E57" s="151" t="s">
        <v>416</v>
      </c>
      <c r="F57" s="150"/>
      <c r="G57" s="151"/>
      <c r="H57" s="150"/>
      <c r="I57" s="151" t="s">
        <v>416</v>
      </c>
      <c r="J57" s="150"/>
      <c r="K57" s="151"/>
      <c r="L57" s="150" t="s">
        <v>416</v>
      </c>
      <c r="M57" s="154"/>
      <c r="N57" s="150">
        <v>2</v>
      </c>
      <c r="O57" s="234"/>
      <c r="P57" s="225" t="s">
        <v>278</v>
      </c>
      <c r="Q57" s="154" t="s">
        <v>437</v>
      </c>
      <c r="R57" s="150"/>
      <c r="S57" s="151"/>
      <c r="T57" s="150"/>
      <c r="U57" s="151"/>
      <c r="V57" s="150"/>
      <c r="W57" s="151" t="s">
        <v>1</v>
      </c>
      <c r="X57" s="150" t="s">
        <v>416</v>
      </c>
      <c r="Y57" s="151"/>
      <c r="Z57" s="150"/>
      <c r="AA57" s="151" t="s">
        <v>416</v>
      </c>
      <c r="AB57" s="150"/>
      <c r="AC57" s="151">
        <v>2</v>
      </c>
      <c r="AD57" s="234"/>
      <c r="AE57" s="223" t="s">
        <v>727</v>
      </c>
      <c r="AF57" s="154">
        <v>10</v>
      </c>
      <c r="AG57" s="150"/>
      <c r="AH57" s="151"/>
      <c r="AI57" s="150"/>
      <c r="AJ57" s="151" t="s">
        <v>1</v>
      </c>
      <c r="AK57" s="150"/>
      <c r="AL57" s="151"/>
      <c r="AM57" s="150"/>
      <c r="AN57" s="151"/>
      <c r="AO57" s="150"/>
      <c r="AP57" s="151"/>
      <c r="AQ57" s="236"/>
      <c r="AR57" s="151" t="s">
        <v>1</v>
      </c>
      <c r="AS57" s="150"/>
      <c r="AT57" s="234"/>
      <c r="AU57" s="152"/>
      <c r="AV57" s="156" t="str">
        <f t="shared" si="27"/>
        <v>Alex Broadhead</v>
      </c>
      <c r="AW57" s="156" t="str">
        <f t="shared" si="28"/>
        <v>Jack Valentine</v>
      </c>
      <c r="AX57" s="156" t="str">
        <f t="shared" si="29"/>
        <v>Owen Blackford</v>
      </c>
    </row>
    <row r="58" spans="1:50" s="153" customFormat="1" ht="24.95" customHeight="1">
      <c r="A58" s="224" t="s">
        <v>733</v>
      </c>
      <c r="B58" s="154" t="s">
        <v>437</v>
      </c>
      <c r="C58" s="151" t="s">
        <v>786</v>
      </c>
      <c r="D58" s="150"/>
      <c r="E58" s="151"/>
      <c r="F58" s="150" t="s">
        <v>1</v>
      </c>
      <c r="G58" s="151"/>
      <c r="H58" s="150"/>
      <c r="I58" s="151"/>
      <c r="J58" s="150"/>
      <c r="K58" s="151"/>
      <c r="L58" s="150" t="s">
        <v>416</v>
      </c>
      <c r="M58" s="154"/>
      <c r="N58" s="150" t="s">
        <v>416</v>
      </c>
      <c r="O58" s="234"/>
      <c r="P58" s="223" t="s">
        <v>723</v>
      </c>
      <c r="Q58" s="154" t="s">
        <v>437</v>
      </c>
      <c r="R58" s="150"/>
      <c r="S58" s="151"/>
      <c r="T58" s="150"/>
      <c r="U58" s="151"/>
      <c r="V58" s="150"/>
      <c r="W58" s="151" t="s">
        <v>416</v>
      </c>
      <c r="X58" s="150"/>
      <c r="Y58" s="151" t="s">
        <v>1</v>
      </c>
      <c r="Z58" s="150"/>
      <c r="AA58" s="151"/>
      <c r="AB58" s="150"/>
      <c r="AC58" s="151"/>
      <c r="AD58" s="234"/>
      <c r="AE58" s="223" t="s">
        <v>724</v>
      </c>
      <c r="AF58" s="154" t="s">
        <v>437</v>
      </c>
      <c r="AG58" s="150"/>
      <c r="AH58" s="151"/>
      <c r="AI58" s="150"/>
      <c r="AJ58" s="151"/>
      <c r="AK58" s="150"/>
      <c r="AL58" s="151" t="s">
        <v>416</v>
      </c>
      <c r="AM58" s="150" t="s">
        <v>1</v>
      </c>
      <c r="AN58" s="151"/>
      <c r="AO58" s="150"/>
      <c r="AP58" s="151" t="s">
        <v>416</v>
      </c>
      <c r="AQ58" s="236"/>
      <c r="AR58" s="151"/>
      <c r="AS58" s="150"/>
      <c r="AT58" s="234"/>
      <c r="AU58" s="152"/>
      <c r="AV58" s="156" t="str">
        <f t="shared" si="27"/>
        <v>Alan Trinder</v>
      </c>
      <c r="AW58" s="156" t="str">
        <f t="shared" si="28"/>
        <v>Jonjo Ward</v>
      </c>
      <c r="AX58" s="156" t="str">
        <f t="shared" si="29"/>
        <v>Charlie Akers</v>
      </c>
    </row>
    <row r="59" spans="1:50" s="153" customFormat="1" ht="24.95" customHeight="1">
      <c r="A59" s="224" t="s">
        <v>736</v>
      </c>
      <c r="B59" s="154" t="s">
        <v>437</v>
      </c>
      <c r="C59" s="151" t="s">
        <v>786</v>
      </c>
      <c r="D59" s="150"/>
      <c r="E59" s="151"/>
      <c r="F59" s="150"/>
      <c r="G59" s="151"/>
      <c r="H59" s="150"/>
      <c r="I59" s="151" t="s">
        <v>416</v>
      </c>
      <c r="J59" s="150"/>
      <c r="K59" s="151"/>
      <c r="L59" s="150" t="s">
        <v>416</v>
      </c>
      <c r="M59" s="154"/>
      <c r="N59" s="150" t="s">
        <v>416</v>
      </c>
      <c r="O59" s="234"/>
      <c r="P59" s="223" t="s">
        <v>725</v>
      </c>
      <c r="Q59" s="154" t="s">
        <v>437</v>
      </c>
      <c r="R59" s="150" t="s">
        <v>1</v>
      </c>
      <c r="S59" s="151"/>
      <c r="T59" s="150" t="s">
        <v>1</v>
      </c>
      <c r="U59" s="151"/>
      <c r="V59" s="150"/>
      <c r="W59" s="151"/>
      <c r="X59" s="150" t="s">
        <v>416</v>
      </c>
      <c r="Y59" s="151"/>
      <c r="Z59" s="150"/>
      <c r="AA59" s="151"/>
      <c r="AB59" s="150"/>
      <c r="AC59" s="151"/>
      <c r="AD59" s="234"/>
      <c r="AE59" s="223" t="s">
        <v>281</v>
      </c>
      <c r="AF59" s="154" t="s">
        <v>437</v>
      </c>
      <c r="AG59" s="150" t="s">
        <v>0</v>
      </c>
      <c r="AH59" s="151"/>
      <c r="AI59" s="150"/>
      <c r="AJ59" s="151"/>
      <c r="AK59" s="150" t="s">
        <v>1</v>
      </c>
      <c r="AL59" s="151"/>
      <c r="AM59" s="150"/>
      <c r="AN59" s="151"/>
      <c r="AO59" s="150" t="s">
        <v>416</v>
      </c>
      <c r="AP59" s="151"/>
      <c r="AQ59" s="236"/>
      <c r="AR59" s="151"/>
      <c r="AS59" s="150"/>
      <c r="AT59" s="234"/>
      <c r="AU59" s="152"/>
      <c r="AV59" s="156" t="str">
        <f t="shared" si="27"/>
        <v>Jack Mcewan</v>
      </c>
      <c r="AW59" s="156" t="str">
        <f t="shared" si="28"/>
        <v>Benedict Diment</v>
      </c>
      <c r="AX59" s="156" t="str">
        <f t="shared" si="29"/>
        <v>James Breslin</v>
      </c>
    </row>
    <row r="60" spans="1:50" s="153" customFormat="1" ht="24.95" customHeight="1">
      <c r="A60" s="224" t="s">
        <v>737</v>
      </c>
      <c r="B60" s="154" t="s">
        <v>437</v>
      </c>
      <c r="C60" s="154"/>
      <c r="D60" s="150"/>
      <c r="E60" s="151"/>
      <c r="F60" s="150"/>
      <c r="G60" s="151" t="s">
        <v>416</v>
      </c>
      <c r="H60" s="150"/>
      <c r="I60" s="151"/>
      <c r="J60" s="150" t="s">
        <v>1</v>
      </c>
      <c r="K60" s="151"/>
      <c r="L60" s="150"/>
      <c r="M60" s="151" t="s">
        <v>1</v>
      </c>
      <c r="N60" s="150"/>
      <c r="O60" s="234"/>
      <c r="P60" s="223" t="s">
        <v>280</v>
      </c>
      <c r="Q60" s="154" t="s">
        <v>437</v>
      </c>
      <c r="R60" s="150"/>
      <c r="S60" s="151"/>
      <c r="T60" s="150"/>
      <c r="U60" s="151"/>
      <c r="V60" s="150"/>
      <c r="W60" s="151" t="s">
        <v>0</v>
      </c>
      <c r="X60" s="150" t="s">
        <v>416</v>
      </c>
      <c r="Y60" s="151"/>
      <c r="Z60" s="150" t="s">
        <v>416</v>
      </c>
      <c r="AA60" s="151"/>
      <c r="AB60" s="150"/>
      <c r="AC60" s="151">
        <v>3</v>
      </c>
      <c r="AD60" s="234"/>
      <c r="AE60" s="223" t="s">
        <v>284</v>
      </c>
      <c r="AF60" s="154" t="s">
        <v>437</v>
      </c>
      <c r="AG60" s="150"/>
      <c r="AH60" s="151"/>
      <c r="AI60" s="150"/>
      <c r="AJ60" s="151"/>
      <c r="AK60" s="150" t="s">
        <v>0</v>
      </c>
      <c r="AL60" s="151" t="s">
        <v>416</v>
      </c>
      <c r="AM60" s="150"/>
      <c r="AN60" s="151"/>
      <c r="AO60" s="150" t="s">
        <v>0</v>
      </c>
      <c r="AP60" s="151"/>
      <c r="AQ60" s="236"/>
      <c r="AR60" s="151"/>
      <c r="AS60" s="150"/>
      <c r="AT60" s="234"/>
      <c r="AU60" s="152"/>
      <c r="AV60" s="156" t="str">
        <f t="shared" si="27"/>
        <v>Hal Howe</v>
      </c>
      <c r="AW60" s="156" t="str">
        <f t="shared" si="28"/>
        <v>Nirushan Parameswaran</v>
      </c>
      <c r="AX60" s="156" t="str">
        <f t="shared" si="29"/>
        <v>Ollie Powell</v>
      </c>
    </row>
    <row r="61" spans="1:50" s="153" customFormat="1" ht="24.95" customHeight="1">
      <c r="A61" s="224"/>
      <c r="B61" s="154"/>
      <c r="C61" s="154"/>
      <c r="D61" s="150"/>
      <c r="E61" s="151"/>
      <c r="F61" s="150"/>
      <c r="G61" s="151"/>
      <c r="H61" s="150"/>
      <c r="I61" s="151"/>
      <c r="J61" s="150"/>
      <c r="K61" s="151"/>
      <c r="L61" s="150"/>
      <c r="M61" s="151"/>
      <c r="N61" s="150"/>
      <c r="O61" s="234"/>
      <c r="P61" s="223"/>
      <c r="Q61" s="154">
        <v>11</v>
      </c>
      <c r="R61" s="150"/>
      <c r="S61" s="151"/>
      <c r="T61" s="150"/>
      <c r="U61" s="151"/>
      <c r="V61" s="150"/>
      <c r="W61" s="151"/>
      <c r="X61" s="150"/>
      <c r="Y61" s="151"/>
      <c r="Z61" s="150"/>
      <c r="AA61" s="151"/>
      <c r="AB61" s="150"/>
      <c r="AC61" s="151"/>
      <c r="AD61" s="234"/>
      <c r="AE61" s="223" t="s">
        <v>282</v>
      </c>
      <c r="AF61" s="154" t="s">
        <v>437</v>
      </c>
      <c r="AG61" s="150"/>
      <c r="AH61" s="151"/>
      <c r="AI61" s="150"/>
      <c r="AJ61" s="151"/>
      <c r="AK61" s="150"/>
      <c r="AL61" s="151"/>
      <c r="AM61" s="150"/>
      <c r="AN61" s="151"/>
      <c r="AO61" s="150"/>
      <c r="AP61" s="151"/>
      <c r="AQ61" s="236"/>
      <c r="AR61" s="151"/>
      <c r="AS61" s="150"/>
      <c r="AT61" s="234"/>
      <c r="AU61" s="152"/>
      <c r="AV61" s="156">
        <f t="shared" si="27"/>
        <v>0</v>
      </c>
      <c r="AW61" s="156">
        <f t="shared" si="28"/>
        <v>0</v>
      </c>
      <c r="AX61" s="156" t="str">
        <f t="shared" si="29"/>
        <v>Krishan Parameswaran</v>
      </c>
    </row>
    <row r="62" spans="1:50" s="153" customFormat="1" ht="24.95" customHeight="1">
      <c r="A62" s="224"/>
      <c r="B62" s="154"/>
      <c r="C62" s="154"/>
      <c r="D62" s="150"/>
      <c r="E62" s="151"/>
      <c r="F62" s="150"/>
      <c r="G62" s="151"/>
      <c r="H62" s="150"/>
      <c r="I62" s="151"/>
      <c r="J62" s="150"/>
      <c r="K62" s="151"/>
      <c r="L62" s="150"/>
      <c r="M62" s="151"/>
      <c r="N62" s="150"/>
      <c r="O62" s="234"/>
      <c r="P62" s="223"/>
      <c r="Q62" s="154"/>
      <c r="R62" s="150"/>
      <c r="S62" s="151"/>
      <c r="T62" s="150"/>
      <c r="U62" s="151"/>
      <c r="V62" s="150"/>
      <c r="W62" s="151"/>
      <c r="X62" s="150"/>
      <c r="Y62" s="151"/>
      <c r="Z62" s="150"/>
      <c r="AA62" s="151"/>
      <c r="AB62" s="150"/>
      <c r="AC62" s="151"/>
      <c r="AD62" s="234"/>
      <c r="AE62" s="223"/>
      <c r="AF62" s="154"/>
      <c r="AG62" s="150"/>
      <c r="AH62" s="151"/>
      <c r="AI62" s="150"/>
      <c r="AJ62" s="151"/>
      <c r="AK62" s="150"/>
      <c r="AL62" s="151"/>
      <c r="AM62" s="150"/>
      <c r="AN62" s="151"/>
      <c r="AO62" s="150"/>
      <c r="AP62" s="151"/>
      <c r="AQ62" s="236"/>
      <c r="AR62" s="151"/>
      <c r="AS62" s="150"/>
      <c r="AT62" s="234"/>
      <c r="AU62" s="152"/>
      <c r="AV62" s="156">
        <f t="shared" si="27"/>
        <v>0</v>
      </c>
      <c r="AW62" s="156">
        <f t="shared" si="28"/>
        <v>0</v>
      </c>
      <c r="AX62" s="156">
        <f t="shared" si="29"/>
        <v>0</v>
      </c>
    </row>
    <row r="63" spans="1:50" s="153" customFormat="1" ht="24.95" customHeight="1">
      <c r="A63" s="224"/>
      <c r="B63" s="154"/>
      <c r="C63" s="154"/>
      <c r="D63" s="150"/>
      <c r="E63" s="151"/>
      <c r="F63" s="150"/>
      <c r="G63" s="151"/>
      <c r="H63" s="150"/>
      <c r="I63" s="151"/>
      <c r="J63" s="150"/>
      <c r="K63" s="151"/>
      <c r="L63" s="150"/>
      <c r="M63" s="151"/>
      <c r="N63" s="150"/>
      <c r="O63" s="234"/>
      <c r="P63" s="223"/>
      <c r="Q63" s="154"/>
      <c r="R63" s="150"/>
      <c r="S63" s="151"/>
      <c r="T63" s="150"/>
      <c r="U63" s="151"/>
      <c r="V63" s="150"/>
      <c r="W63" s="151"/>
      <c r="X63" s="150"/>
      <c r="Y63" s="151"/>
      <c r="Z63" s="150"/>
      <c r="AA63" s="151"/>
      <c r="AB63" s="150"/>
      <c r="AC63" s="151"/>
      <c r="AD63" s="234"/>
      <c r="AE63" s="223"/>
      <c r="AF63" s="154"/>
      <c r="AG63" s="150"/>
      <c r="AH63" s="151"/>
      <c r="AI63" s="150"/>
      <c r="AJ63" s="151"/>
      <c r="AK63" s="150"/>
      <c r="AL63" s="151"/>
      <c r="AM63" s="150"/>
      <c r="AN63" s="151"/>
      <c r="AO63" s="150"/>
      <c r="AP63" s="151"/>
      <c r="AQ63" s="236"/>
      <c r="AR63" s="151"/>
      <c r="AS63" s="150"/>
      <c r="AT63" s="234"/>
      <c r="AU63" s="152"/>
      <c r="AV63" s="156">
        <f t="shared" si="27"/>
        <v>0</v>
      </c>
      <c r="AW63" s="156">
        <f t="shared" si="28"/>
        <v>0</v>
      </c>
      <c r="AX63" s="156">
        <f t="shared" si="29"/>
        <v>0</v>
      </c>
    </row>
    <row r="64" spans="1:50" s="153" customFormat="1" ht="24.95" customHeight="1">
      <c r="A64" s="224"/>
      <c r="B64" s="154"/>
      <c r="C64" s="154"/>
      <c r="D64" s="150"/>
      <c r="E64" s="151"/>
      <c r="F64" s="150"/>
      <c r="G64" s="151"/>
      <c r="H64" s="150"/>
      <c r="I64" s="151"/>
      <c r="J64" s="150"/>
      <c r="K64" s="151"/>
      <c r="L64" s="150"/>
      <c r="M64" s="154"/>
      <c r="N64" s="150"/>
      <c r="O64" s="234"/>
      <c r="P64" s="223"/>
      <c r="Q64" s="154"/>
      <c r="R64" s="150"/>
      <c r="S64" s="151"/>
      <c r="T64" s="150"/>
      <c r="U64" s="151"/>
      <c r="V64" s="150"/>
      <c r="W64" s="151"/>
      <c r="X64" s="150"/>
      <c r="Y64" s="151"/>
      <c r="Z64" s="150"/>
      <c r="AA64" s="151"/>
      <c r="AB64" s="150"/>
      <c r="AC64" s="151"/>
      <c r="AD64" s="234"/>
      <c r="AE64" s="223"/>
      <c r="AF64" s="154"/>
      <c r="AG64" s="150"/>
      <c r="AH64" s="151"/>
      <c r="AI64" s="150"/>
      <c r="AJ64" s="151"/>
      <c r="AK64" s="150"/>
      <c r="AL64" s="151"/>
      <c r="AM64" s="150"/>
      <c r="AN64" s="151"/>
      <c r="AO64" s="150"/>
      <c r="AP64" s="151"/>
      <c r="AQ64" s="236"/>
      <c r="AR64" s="151"/>
      <c r="AS64" s="150"/>
      <c r="AT64" s="234"/>
      <c r="AU64" s="152"/>
      <c r="AV64" s="156">
        <f t="shared" si="27"/>
        <v>0</v>
      </c>
      <c r="AW64" s="156">
        <f t="shared" si="28"/>
        <v>0</v>
      </c>
      <c r="AX64" s="156">
        <f t="shared" si="29"/>
        <v>0</v>
      </c>
    </row>
    <row r="65" spans="1:50" s="153" customFormat="1" ht="24.95" customHeight="1">
      <c r="A65" s="224"/>
      <c r="B65" s="154"/>
      <c r="C65" s="154"/>
      <c r="D65" s="150"/>
      <c r="E65" s="151"/>
      <c r="F65" s="150"/>
      <c r="G65" s="151"/>
      <c r="H65" s="150"/>
      <c r="I65" s="151"/>
      <c r="J65" s="150"/>
      <c r="K65" s="151"/>
      <c r="L65" s="150"/>
      <c r="M65" s="154"/>
      <c r="N65" s="150"/>
      <c r="O65" s="234"/>
      <c r="P65" s="223"/>
      <c r="Q65" s="154"/>
      <c r="R65" s="150"/>
      <c r="S65" s="151"/>
      <c r="T65" s="150"/>
      <c r="U65" s="151"/>
      <c r="V65" s="150"/>
      <c r="W65" s="151"/>
      <c r="X65" s="150"/>
      <c r="Y65" s="151"/>
      <c r="Z65" s="150"/>
      <c r="AA65" s="151"/>
      <c r="AB65" s="150"/>
      <c r="AC65" s="151"/>
      <c r="AD65" s="234"/>
      <c r="AE65" s="223"/>
      <c r="AF65" s="154"/>
      <c r="AG65" s="150"/>
      <c r="AH65" s="151"/>
      <c r="AI65" s="150"/>
      <c r="AJ65" s="151"/>
      <c r="AK65" s="150"/>
      <c r="AL65" s="151"/>
      <c r="AM65" s="150"/>
      <c r="AN65" s="151"/>
      <c r="AO65" s="150"/>
      <c r="AP65" s="151"/>
      <c r="AQ65" s="236"/>
      <c r="AR65" s="151"/>
      <c r="AS65" s="150"/>
      <c r="AT65" s="234"/>
      <c r="AU65" s="152"/>
      <c r="AV65" s="156">
        <f t="shared" si="27"/>
        <v>0</v>
      </c>
      <c r="AW65" s="156">
        <f t="shared" si="28"/>
        <v>0</v>
      </c>
      <c r="AX65" s="156">
        <f t="shared" si="29"/>
        <v>0</v>
      </c>
    </row>
    <row r="66" spans="1:50" s="153" customFormat="1" ht="24.95" customHeight="1">
      <c r="A66" s="224"/>
      <c r="B66" s="154">
        <v>16</v>
      </c>
      <c r="C66" s="154"/>
      <c r="D66" s="150"/>
      <c r="E66" s="151"/>
      <c r="F66" s="150"/>
      <c r="G66" s="151"/>
      <c r="H66" s="150"/>
      <c r="I66" s="151"/>
      <c r="J66" s="150"/>
      <c r="K66" s="151"/>
      <c r="L66" s="150"/>
      <c r="M66" s="154"/>
      <c r="N66" s="150"/>
      <c r="O66" s="234"/>
      <c r="P66" s="223"/>
      <c r="Q66" s="154">
        <v>16</v>
      </c>
      <c r="R66" s="150"/>
      <c r="S66" s="151"/>
      <c r="T66" s="150"/>
      <c r="U66" s="151"/>
      <c r="V66" s="150"/>
      <c r="W66" s="151"/>
      <c r="X66" s="150"/>
      <c r="Y66" s="151"/>
      <c r="Z66" s="150"/>
      <c r="AA66" s="151"/>
      <c r="AB66" s="150"/>
      <c r="AC66" s="151"/>
      <c r="AD66" s="234"/>
      <c r="AE66" s="468" t="s">
        <v>438</v>
      </c>
      <c r="AF66" s="469"/>
      <c r="AG66" s="150"/>
      <c r="AH66" s="151"/>
      <c r="AI66" s="150"/>
      <c r="AJ66" s="151"/>
      <c r="AK66" s="150"/>
      <c r="AL66" s="151"/>
      <c r="AM66" s="150"/>
      <c r="AN66" s="151"/>
      <c r="AO66" s="150"/>
      <c r="AP66" s="151"/>
      <c r="AQ66" s="236"/>
      <c r="AR66" s="151"/>
      <c r="AS66" s="150"/>
      <c r="AT66" s="234"/>
      <c r="AU66" s="152"/>
      <c r="AV66" s="156">
        <f t="shared" si="27"/>
        <v>0</v>
      </c>
      <c r="AW66" s="156">
        <f t="shared" si="28"/>
        <v>0</v>
      </c>
      <c r="AX66" s="156" t="str">
        <f t="shared" si="29"/>
        <v>U20 ns guests</v>
      </c>
    </row>
    <row r="67" spans="1:50" s="153" customFormat="1" ht="24.95" customHeight="1">
      <c r="A67" s="224"/>
      <c r="B67" s="154">
        <v>17</v>
      </c>
      <c r="C67" s="154"/>
      <c r="D67" s="150"/>
      <c r="E67" s="151"/>
      <c r="F67" s="150"/>
      <c r="G67" s="151"/>
      <c r="H67" s="150"/>
      <c r="I67" s="151"/>
      <c r="J67" s="150"/>
      <c r="K67" s="151"/>
      <c r="L67" s="150"/>
      <c r="M67" s="154"/>
      <c r="N67" s="150"/>
      <c r="O67" s="234"/>
      <c r="P67" s="223"/>
      <c r="Q67" s="154">
        <v>17</v>
      </c>
      <c r="R67" s="150"/>
      <c r="S67" s="151"/>
      <c r="T67" s="150"/>
      <c r="U67" s="151"/>
      <c r="V67" s="150"/>
      <c r="W67" s="151"/>
      <c r="X67" s="150"/>
      <c r="Y67" s="151"/>
      <c r="Z67" s="150"/>
      <c r="AA67" s="151"/>
      <c r="AB67" s="150"/>
      <c r="AC67" s="151"/>
      <c r="AD67" s="234"/>
      <c r="AE67" s="470"/>
      <c r="AF67" s="471"/>
      <c r="AG67" s="150"/>
      <c r="AH67" s="151"/>
      <c r="AI67" s="150"/>
      <c r="AJ67" s="151"/>
      <c r="AK67" s="150"/>
      <c r="AL67" s="151"/>
      <c r="AM67" s="150"/>
      <c r="AN67" s="237"/>
      <c r="AO67" s="239"/>
      <c r="AP67" s="237"/>
      <c r="AQ67" s="240"/>
      <c r="AR67" s="237"/>
      <c r="AS67" s="239"/>
      <c r="AT67" s="234"/>
      <c r="AU67" s="152"/>
      <c r="AV67" s="156">
        <f t="shared" si="27"/>
        <v>0</v>
      </c>
      <c r="AW67" s="156">
        <f t="shared" si="28"/>
        <v>0</v>
      </c>
      <c r="AX67" s="156">
        <f t="shared" si="29"/>
        <v>0</v>
      </c>
    </row>
    <row r="68" spans="1:50" s="153" customFormat="1" ht="24.95" customHeight="1">
      <c r="A68" s="224"/>
      <c r="B68" s="154">
        <v>18</v>
      </c>
      <c r="C68" s="154"/>
      <c r="D68" s="150"/>
      <c r="E68" s="151"/>
      <c r="F68" s="150"/>
      <c r="G68" s="151"/>
      <c r="H68" s="150"/>
      <c r="I68" s="151"/>
      <c r="J68" s="150"/>
      <c r="K68" s="151"/>
      <c r="L68" s="150"/>
      <c r="M68" s="154"/>
      <c r="N68" s="150"/>
      <c r="O68" s="234"/>
      <c r="P68" s="223"/>
      <c r="Q68" s="154">
        <v>18</v>
      </c>
      <c r="R68" s="150"/>
      <c r="S68" s="151"/>
      <c r="T68" s="150"/>
      <c r="U68" s="151"/>
      <c r="V68" s="150"/>
      <c r="W68" s="151"/>
      <c r="X68" s="150"/>
      <c r="Y68" s="151"/>
      <c r="Z68" s="150"/>
      <c r="AA68" s="151"/>
      <c r="AB68" s="150"/>
      <c r="AC68" s="151"/>
      <c r="AD68" s="234"/>
      <c r="AE68" s="223"/>
      <c r="AF68" s="154">
        <v>1</v>
      </c>
      <c r="AG68" s="150"/>
      <c r="AH68" s="151"/>
      <c r="AI68" s="150"/>
      <c r="AJ68" s="151"/>
      <c r="AK68" s="150"/>
      <c r="AL68" s="151"/>
      <c r="AM68" s="150"/>
      <c r="AN68" s="151"/>
      <c r="AO68" s="150"/>
      <c r="AP68" s="151"/>
      <c r="AQ68" s="236"/>
      <c r="AR68" s="151"/>
      <c r="AS68" s="150"/>
      <c r="AT68" s="259"/>
      <c r="AU68" s="152"/>
      <c r="AV68" s="156">
        <f t="shared" si="27"/>
        <v>0</v>
      </c>
      <c r="AW68" s="156">
        <f t="shared" si="28"/>
        <v>0</v>
      </c>
      <c r="AX68" s="156">
        <f t="shared" si="29"/>
        <v>0</v>
      </c>
    </row>
    <row r="69" spans="1:50" s="153" customFormat="1" ht="24.95" customHeight="1">
      <c r="A69" s="224"/>
      <c r="B69" s="154">
        <v>19</v>
      </c>
      <c r="C69" s="154"/>
      <c r="D69" s="150"/>
      <c r="E69" s="151"/>
      <c r="F69" s="150"/>
      <c r="G69" s="151"/>
      <c r="H69" s="150"/>
      <c r="I69" s="151"/>
      <c r="J69" s="150"/>
      <c r="K69" s="151"/>
      <c r="L69" s="150"/>
      <c r="M69" s="154"/>
      <c r="N69" s="150"/>
      <c r="O69" s="234"/>
      <c r="P69" s="223"/>
      <c r="Q69" s="154">
        <v>19</v>
      </c>
      <c r="R69" s="150"/>
      <c r="S69" s="151"/>
      <c r="T69" s="150"/>
      <c r="U69" s="151"/>
      <c r="V69" s="150"/>
      <c r="W69" s="151"/>
      <c r="X69" s="150"/>
      <c r="Y69" s="151"/>
      <c r="Z69" s="150"/>
      <c r="AA69" s="151"/>
      <c r="AB69" s="150"/>
      <c r="AC69" s="151"/>
      <c r="AD69" s="234"/>
      <c r="AE69" s="223"/>
      <c r="AF69" s="154">
        <v>2</v>
      </c>
      <c r="AG69" s="150"/>
      <c r="AH69" s="151"/>
      <c r="AI69" s="150"/>
      <c r="AJ69" s="151"/>
      <c r="AK69" s="150"/>
      <c r="AL69" s="151"/>
      <c r="AM69" s="150"/>
      <c r="AN69" s="151"/>
      <c r="AO69" s="150"/>
      <c r="AP69" s="151"/>
      <c r="AQ69" s="236"/>
      <c r="AR69" s="151"/>
      <c r="AS69" s="150"/>
      <c r="AT69" s="259"/>
      <c r="AU69" s="152"/>
      <c r="AV69" s="156">
        <f t="shared" si="27"/>
        <v>0</v>
      </c>
      <c r="AW69" s="156">
        <f t="shared" si="28"/>
        <v>0</v>
      </c>
      <c r="AX69" s="156">
        <f t="shared" si="29"/>
        <v>0</v>
      </c>
    </row>
    <row r="70" spans="1:50" s="153" customFormat="1" ht="24.95" customHeight="1">
      <c r="A70" s="224"/>
      <c r="B70" s="154">
        <v>20</v>
      </c>
      <c r="C70" s="154"/>
      <c r="D70" s="150"/>
      <c r="E70" s="151"/>
      <c r="F70" s="150"/>
      <c r="G70" s="151"/>
      <c r="H70" s="150"/>
      <c r="I70" s="151"/>
      <c r="J70" s="150"/>
      <c r="K70" s="151"/>
      <c r="L70" s="150"/>
      <c r="M70" s="154"/>
      <c r="N70" s="150"/>
      <c r="O70" s="255"/>
      <c r="P70" s="223"/>
      <c r="Q70" s="154">
        <v>20</v>
      </c>
      <c r="R70" s="150"/>
      <c r="S70" s="151"/>
      <c r="T70" s="150"/>
      <c r="U70" s="151"/>
      <c r="V70" s="150"/>
      <c r="W70" s="151"/>
      <c r="X70" s="150"/>
      <c r="Y70" s="151"/>
      <c r="Z70" s="150"/>
      <c r="AA70" s="151"/>
      <c r="AB70" s="150"/>
      <c r="AC70" s="151"/>
      <c r="AD70" s="255"/>
      <c r="AE70" s="223"/>
      <c r="AF70" s="154">
        <v>3</v>
      </c>
      <c r="AG70" s="150"/>
      <c r="AH70" s="151"/>
      <c r="AI70" s="150"/>
      <c r="AJ70" s="151"/>
      <c r="AK70" s="150"/>
      <c r="AL70" s="151"/>
      <c r="AM70" s="150"/>
      <c r="AN70" s="151"/>
      <c r="AO70" s="150"/>
      <c r="AP70" s="151"/>
      <c r="AQ70" s="236"/>
      <c r="AR70" s="151"/>
      <c r="AS70" s="150"/>
      <c r="AT70" s="259"/>
      <c r="AU70" s="152"/>
      <c r="AV70" s="156">
        <f t="shared" si="27"/>
        <v>0</v>
      </c>
      <c r="AW70" s="156">
        <f t="shared" si="28"/>
        <v>0</v>
      </c>
      <c r="AX70" s="156">
        <f t="shared" si="29"/>
        <v>0</v>
      </c>
    </row>
    <row r="71" spans="1:50" s="153" customFormat="1" ht="24.95" customHeight="1">
      <c r="A71" s="224"/>
      <c r="B71" s="154">
        <v>21</v>
      </c>
      <c r="C71" s="154"/>
      <c r="D71" s="150"/>
      <c r="E71" s="151"/>
      <c r="F71" s="150"/>
      <c r="G71" s="151"/>
      <c r="H71" s="150"/>
      <c r="I71" s="151"/>
      <c r="J71" s="150"/>
      <c r="K71" s="151"/>
      <c r="L71" s="150"/>
      <c r="M71" s="154"/>
      <c r="N71" s="150"/>
      <c r="O71" s="255"/>
      <c r="P71" s="223"/>
      <c r="Q71" s="154">
        <v>21</v>
      </c>
      <c r="R71" s="150"/>
      <c r="S71" s="151"/>
      <c r="T71" s="150"/>
      <c r="U71" s="151"/>
      <c r="V71" s="150"/>
      <c r="W71" s="151"/>
      <c r="X71" s="150"/>
      <c r="Y71" s="151"/>
      <c r="Z71" s="150"/>
      <c r="AA71" s="151"/>
      <c r="AB71" s="150"/>
      <c r="AC71" s="151"/>
      <c r="AD71" s="255"/>
      <c r="AE71" s="223"/>
      <c r="AF71" s="154">
        <v>4</v>
      </c>
      <c r="AG71" s="150"/>
      <c r="AH71" s="151"/>
      <c r="AI71" s="150"/>
      <c r="AJ71" s="151"/>
      <c r="AK71" s="150"/>
      <c r="AL71" s="151"/>
      <c r="AM71" s="150"/>
      <c r="AN71" s="151"/>
      <c r="AO71" s="150"/>
      <c r="AP71" s="151"/>
      <c r="AQ71" s="236"/>
      <c r="AR71" s="151"/>
      <c r="AS71" s="150"/>
      <c r="AT71" s="259"/>
      <c r="AU71" s="152"/>
      <c r="AV71" s="156">
        <f t="shared" si="27"/>
        <v>0</v>
      </c>
      <c r="AW71" s="156">
        <f t="shared" si="28"/>
        <v>0</v>
      </c>
      <c r="AX71" s="156">
        <f t="shared" si="29"/>
        <v>0</v>
      </c>
    </row>
    <row r="72" spans="1:50" s="153" customFormat="1" ht="24.95" customHeight="1">
      <c r="A72" s="224"/>
      <c r="B72" s="154">
        <v>22</v>
      </c>
      <c r="C72" s="154"/>
      <c r="D72" s="150"/>
      <c r="E72" s="151"/>
      <c r="F72" s="150"/>
      <c r="G72" s="151"/>
      <c r="H72" s="150"/>
      <c r="I72" s="151"/>
      <c r="J72" s="150"/>
      <c r="K72" s="151"/>
      <c r="L72" s="150"/>
      <c r="M72" s="154"/>
      <c r="N72" s="150"/>
      <c r="O72" s="255"/>
      <c r="P72" s="223"/>
      <c r="Q72" s="154">
        <v>22</v>
      </c>
      <c r="R72" s="150"/>
      <c r="S72" s="151"/>
      <c r="T72" s="150"/>
      <c r="U72" s="151"/>
      <c r="V72" s="150"/>
      <c r="W72" s="151"/>
      <c r="X72" s="150"/>
      <c r="Y72" s="151"/>
      <c r="Z72" s="150"/>
      <c r="AA72" s="151"/>
      <c r="AB72" s="150"/>
      <c r="AC72" s="151"/>
      <c r="AD72" s="255"/>
      <c r="AE72" s="223"/>
      <c r="AF72" s="154">
        <v>5</v>
      </c>
      <c r="AG72" s="150"/>
      <c r="AH72" s="151"/>
      <c r="AI72" s="150"/>
      <c r="AJ72" s="151"/>
      <c r="AK72" s="150"/>
      <c r="AL72" s="151"/>
      <c r="AM72" s="150"/>
      <c r="AN72" s="151"/>
      <c r="AO72" s="150"/>
      <c r="AP72" s="151"/>
      <c r="AQ72" s="236"/>
      <c r="AR72" s="151"/>
      <c r="AS72" s="150"/>
      <c r="AT72" s="259"/>
      <c r="AU72" s="152"/>
      <c r="AV72" s="156">
        <f t="shared" si="27"/>
        <v>0</v>
      </c>
      <c r="AW72" s="156">
        <f t="shared" si="28"/>
        <v>0</v>
      </c>
      <c r="AX72" s="156">
        <f t="shared" si="29"/>
        <v>0</v>
      </c>
    </row>
    <row r="73" spans="1:50" s="153" customFormat="1" ht="24.95" customHeight="1">
      <c r="A73" s="224"/>
      <c r="B73" s="154">
        <v>23</v>
      </c>
      <c r="C73" s="154"/>
      <c r="D73" s="150"/>
      <c r="E73" s="151"/>
      <c r="F73" s="150"/>
      <c r="G73" s="151"/>
      <c r="H73" s="150"/>
      <c r="I73" s="151"/>
      <c r="J73" s="150"/>
      <c r="K73" s="151"/>
      <c r="L73" s="150"/>
      <c r="M73" s="154"/>
      <c r="N73" s="150"/>
      <c r="O73" s="255"/>
      <c r="P73" s="223"/>
      <c r="Q73" s="154">
        <v>23</v>
      </c>
      <c r="R73" s="150"/>
      <c r="S73" s="151"/>
      <c r="T73" s="150"/>
      <c r="U73" s="151"/>
      <c r="V73" s="150"/>
      <c r="W73" s="151"/>
      <c r="X73" s="150"/>
      <c r="Y73" s="151"/>
      <c r="Z73" s="150"/>
      <c r="AA73" s="151"/>
      <c r="AB73" s="150"/>
      <c r="AC73" s="151"/>
      <c r="AD73" s="255"/>
      <c r="AE73" s="223"/>
      <c r="AF73" s="154">
        <v>6</v>
      </c>
      <c r="AG73" s="150"/>
      <c r="AH73" s="151"/>
      <c r="AI73" s="150"/>
      <c r="AJ73" s="151"/>
      <c r="AK73" s="150"/>
      <c r="AL73" s="151"/>
      <c r="AM73" s="150"/>
      <c r="AN73" s="151"/>
      <c r="AO73" s="150"/>
      <c r="AP73" s="151"/>
      <c r="AQ73" s="236"/>
      <c r="AR73" s="151"/>
      <c r="AS73" s="150"/>
      <c r="AT73" s="259"/>
      <c r="AU73" s="152"/>
      <c r="AV73" s="156">
        <f t="shared" si="27"/>
        <v>0</v>
      </c>
      <c r="AW73" s="156">
        <f t="shared" si="28"/>
        <v>0</v>
      </c>
      <c r="AX73" s="156">
        <f t="shared" si="29"/>
        <v>0</v>
      </c>
    </row>
    <row r="74" spans="1:50" s="153" customFormat="1" ht="24.95" customHeight="1">
      <c r="A74" s="224"/>
      <c r="B74" s="154">
        <v>24</v>
      </c>
      <c r="C74" s="154"/>
      <c r="D74" s="150"/>
      <c r="E74" s="151"/>
      <c r="F74" s="150"/>
      <c r="G74" s="151"/>
      <c r="H74" s="150"/>
      <c r="I74" s="151"/>
      <c r="J74" s="150"/>
      <c r="K74" s="151"/>
      <c r="L74" s="150"/>
      <c r="M74" s="154"/>
      <c r="N74" s="150"/>
      <c r="O74" s="255"/>
      <c r="P74" s="223"/>
      <c r="Q74" s="154">
        <v>24</v>
      </c>
      <c r="R74" s="150"/>
      <c r="S74" s="151"/>
      <c r="T74" s="150"/>
      <c r="U74" s="151"/>
      <c r="V74" s="150"/>
      <c r="W74" s="151"/>
      <c r="X74" s="150"/>
      <c r="Y74" s="151"/>
      <c r="Z74" s="150"/>
      <c r="AA74" s="151"/>
      <c r="AB74" s="150"/>
      <c r="AC74" s="151"/>
      <c r="AD74" s="255"/>
      <c r="AE74" s="223"/>
      <c r="AF74" s="154">
        <v>7</v>
      </c>
      <c r="AG74" s="150"/>
      <c r="AH74" s="151"/>
      <c r="AI74" s="150"/>
      <c r="AJ74" s="151"/>
      <c r="AK74" s="150"/>
      <c r="AL74" s="151"/>
      <c r="AM74" s="150"/>
      <c r="AN74" s="151"/>
      <c r="AO74" s="150"/>
      <c r="AP74" s="151"/>
      <c r="AQ74" s="236"/>
      <c r="AR74" s="151"/>
      <c r="AS74" s="150"/>
      <c r="AT74" s="259"/>
      <c r="AU74" s="152"/>
      <c r="AV74" s="156">
        <f t="shared" si="27"/>
        <v>0</v>
      </c>
      <c r="AW74" s="156">
        <f t="shared" si="28"/>
        <v>0</v>
      </c>
      <c r="AX74" s="156">
        <f t="shared" si="29"/>
        <v>0</v>
      </c>
    </row>
    <row r="75" spans="1:50" s="153" customFormat="1" ht="24.95" customHeight="1">
      <c r="A75" s="224"/>
      <c r="B75" s="154">
        <v>25</v>
      </c>
      <c r="C75" s="154"/>
      <c r="D75" s="150"/>
      <c r="E75" s="151"/>
      <c r="F75" s="150"/>
      <c r="G75" s="151"/>
      <c r="H75" s="150"/>
      <c r="I75" s="151"/>
      <c r="J75" s="150"/>
      <c r="K75" s="151"/>
      <c r="L75" s="150"/>
      <c r="M75" s="154"/>
      <c r="N75" s="150"/>
      <c r="O75" s="255"/>
      <c r="P75" s="223"/>
      <c r="Q75" s="154">
        <v>25</v>
      </c>
      <c r="R75" s="150"/>
      <c r="S75" s="151"/>
      <c r="T75" s="150"/>
      <c r="U75" s="151"/>
      <c r="V75" s="150"/>
      <c r="W75" s="151"/>
      <c r="X75" s="150"/>
      <c r="Y75" s="151"/>
      <c r="Z75" s="150"/>
      <c r="AA75" s="151"/>
      <c r="AB75" s="150"/>
      <c r="AC75" s="151"/>
      <c r="AD75" s="255"/>
      <c r="AE75" s="223"/>
      <c r="AF75" s="154">
        <v>8</v>
      </c>
      <c r="AG75" s="150"/>
      <c r="AH75" s="151"/>
      <c r="AI75" s="150"/>
      <c r="AJ75" s="151"/>
      <c r="AK75" s="150"/>
      <c r="AL75" s="151"/>
      <c r="AM75" s="150"/>
      <c r="AN75" s="151"/>
      <c r="AO75" s="150"/>
      <c r="AP75" s="151"/>
      <c r="AQ75" s="236"/>
      <c r="AR75" s="151"/>
      <c r="AS75" s="150"/>
      <c r="AT75" s="259"/>
      <c r="AU75" s="152"/>
      <c r="AV75" s="156">
        <f t="shared" si="27"/>
        <v>0</v>
      </c>
      <c r="AW75" s="156">
        <f t="shared" si="28"/>
        <v>0</v>
      </c>
      <c r="AX75" s="156">
        <f t="shared" si="29"/>
        <v>0</v>
      </c>
    </row>
    <row r="76" spans="1:50" s="153" customFormat="1" ht="24.95" customHeight="1">
      <c r="A76" s="479" t="s">
        <v>254</v>
      </c>
      <c r="B76" s="480"/>
      <c r="C76" s="480"/>
      <c r="D76" s="480"/>
      <c r="E76" s="480"/>
      <c r="F76" s="480"/>
      <c r="G76" s="480"/>
      <c r="H76" s="480"/>
      <c r="I76" s="480"/>
      <c r="J76" s="480"/>
      <c r="K76" s="480"/>
      <c r="L76" s="480"/>
      <c r="M76" s="480"/>
      <c r="N76" s="480"/>
      <c r="O76" s="256"/>
      <c r="P76" s="479" t="s">
        <v>255</v>
      </c>
      <c r="Q76" s="480"/>
      <c r="R76" s="480"/>
      <c r="S76" s="480"/>
      <c r="T76" s="480"/>
      <c r="U76" s="480"/>
      <c r="V76" s="480"/>
      <c r="W76" s="480"/>
      <c r="X76" s="480"/>
      <c r="Y76" s="480"/>
      <c r="Z76" s="480"/>
      <c r="AA76" s="480"/>
      <c r="AB76" s="480"/>
      <c r="AC76" s="481"/>
      <c r="AD76" s="256"/>
      <c r="AE76" s="223"/>
      <c r="AF76" s="154">
        <v>9</v>
      </c>
      <c r="AG76" s="150"/>
      <c r="AH76" s="151"/>
      <c r="AI76" s="150"/>
      <c r="AJ76" s="151"/>
      <c r="AK76" s="150"/>
      <c r="AL76" s="151"/>
      <c r="AM76" s="150"/>
      <c r="AN76" s="151"/>
      <c r="AO76" s="150"/>
      <c r="AP76" s="151"/>
      <c r="AQ76" s="236"/>
      <c r="AR76" s="151"/>
      <c r="AS76" s="150"/>
      <c r="AT76" s="260"/>
      <c r="AU76" s="152"/>
      <c r="AV76" s="156" t="str">
        <f t="shared" si="27"/>
        <v>U13 CAN ONLY COMPETE IN EITHER THE 800m OR 1500m</v>
      </c>
      <c r="AW76" s="156" t="str">
        <f t="shared" si="28"/>
        <v>U15 CAN ONLY COMPETE IN EITHER THE 800m OR 1500m</v>
      </c>
      <c r="AX76" s="156">
        <f t="shared" si="29"/>
        <v>0</v>
      </c>
    </row>
    <row r="77" spans="1:50" s="153" customFormat="1" ht="10.5" customHeight="1">
      <c r="A77" s="466" t="s">
        <v>439</v>
      </c>
      <c r="B77" s="466"/>
      <c r="C77" s="466"/>
      <c r="D77" s="466"/>
      <c r="E77" s="466"/>
      <c r="F77" s="466"/>
      <c r="G77" s="466"/>
      <c r="H77" s="466"/>
      <c r="I77" s="466"/>
      <c r="J77" s="466"/>
      <c r="K77" s="466"/>
      <c r="L77" s="466"/>
      <c r="M77" s="466"/>
      <c r="N77" s="466"/>
      <c r="O77" s="466"/>
      <c r="P77" s="466"/>
      <c r="Q77" s="466"/>
      <c r="R77" s="466"/>
      <c r="S77" s="466"/>
      <c r="T77" s="466"/>
      <c r="U77" s="466"/>
      <c r="V77" s="466"/>
      <c r="W77" s="466"/>
      <c r="X77" s="466"/>
      <c r="Y77" s="466"/>
      <c r="Z77" s="466"/>
      <c r="AA77" s="466"/>
      <c r="AB77" s="466"/>
      <c r="AC77" s="466"/>
      <c r="AD77" s="466"/>
      <c r="AE77" s="466"/>
      <c r="AF77" s="466"/>
      <c r="AG77" s="466"/>
      <c r="AH77" s="466"/>
      <c r="AI77" s="466"/>
      <c r="AJ77" s="466"/>
      <c r="AK77" s="466"/>
      <c r="AL77" s="466"/>
      <c r="AM77" s="466"/>
      <c r="AN77" s="466"/>
      <c r="AO77" s="466"/>
      <c r="AP77" s="466"/>
      <c r="AQ77" s="466"/>
      <c r="AR77" s="466"/>
      <c r="AS77" s="466"/>
      <c r="AT77" s="466"/>
      <c r="AU77" s="152"/>
    </row>
    <row r="78" spans="1:50" s="153" customFormat="1" ht="24" customHeight="1">
      <c r="A78" s="467"/>
      <c r="B78" s="467"/>
      <c r="C78" s="467"/>
      <c r="D78" s="467"/>
      <c r="E78" s="467"/>
      <c r="F78" s="467"/>
      <c r="G78" s="467"/>
      <c r="H78" s="467"/>
      <c r="I78" s="467"/>
      <c r="J78" s="467"/>
      <c r="K78" s="467"/>
      <c r="L78" s="467"/>
      <c r="M78" s="467"/>
      <c r="N78" s="467"/>
      <c r="O78" s="467"/>
      <c r="P78" s="467"/>
      <c r="Q78" s="467"/>
      <c r="R78" s="467"/>
      <c r="S78" s="467"/>
      <c r="T78" s="467"/>
      <c r="U78" s="467"/>
      <c r="V78" s="467"/>
      <c r="W78" s="467"/>
      <c r="X78" s="467"/>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152"/>
    </row>
    <row r="79" spans="1:50" s="153" customFormat="1" ht="24" customHeight="1">
      <c r="A79" s="467"/>
      <c r="B79" s="467"/>
      <c r="C79" s="467"/>
      <c r="D79" s="467"/>
      <c r="E79" s="467"/>
      <c r="F79" s="467"/>
      <c r="G79" s="467"/>
      <c r="H79" s="467"/>
      <c r="I79" s="467"/>
      <c r="J79" s="467"/>
      <c r="K79" s="467"/>
      <c r="L79" s="467"/>
      <c r="M79" s="467"/>
      <c r="N79" s="467"/>
      <c r="O79" s="467"/>
      <c r="P79" s="467"/>
      <c r="Q79" s="467"/>
      <c r="R79" s="467"/>
      <c r="S79" s="467"/>
      <c r="T79" s="467"/>
      <c r="U79" s="467"/>
      <c r="V79" s="467"/>
      <c r="W79" s="467"/>
      <c r="X79" s="467"/>
      <c r="Y79" s="467"/>
      <c r="Z79" s="467"/>
      <c r="AA79" s="467"/>
      <c r="AB79" s="467"/>
      <c r="AC79" s="467"/>
      <c r="AD79" s="467"/>
      <c r="AE79" s="467"/>
      <c r="AF79" s="467"/>
      <c r="AG79" s="467"/>
      <c r="AH79" s="467"/>
      <c r="AI79" s="467"/>
      <c r="AJ79" s="467"/>
      <c r="AK79" s="467"/>
      <c r="AL79" s="467"/>
      <c r="AM79" s="467"/>
      <c r="AN79" s="467"/>
      <c r="AO79" s="467"/>
      <c r="AP79" s="467"/>
      <c r="AQ79" s="467"/>
      <c r="AR79" s="467"/>
      <c r="AS79" s="467"/>
      <c r="AT79" s="467"/>
      <c r="AU79" s="155"/>
    </row>
    <row r="80" spans="1:50" s="153" customFormat="1" ht="24" customHeight="1">
      <c r="A80" s="467"/>
      <c r="B80" s="467"/>
      <c r="C80" s="467"/>
      <c r="D80" s="467"/>
      <c r="E80" s="467"/>
      <c r="F80" s="467"/>
      <c r="G80" s="467"/>
      <c r="H80" s="467"/>
      <c r="I80" s="467"/>
      <c r="J80" s="467"/>
      <c r="K80" s="467"/>
      <c r="L80" s="467"/>
      <c r="M80" s="467"/>
      <c r="N80" s="467"/>
      <c r="O80" s="467"/>
      <c r="P80" s="467"/>
      <c r="Q80" s="467"/>
      <c r="R80" s="467"/>
      <c r="S80" s="467"/>
      <c r="T80" s="467"/>
      <c r="U80" s="467"/>
      <c r="V80" s="467"/>
      <c r="W80" s="467"/>
      <c r="X80" s="467"/>
      <c r="Y80" s="467"/>
      <c r="Z80" s="467"/>
      <c r="AA80" s="467"/>
      <c r="AB80" s="467"/>
      <c r="AC80" s="467"/>
      <c r="AD80" s="467"/>
      <c r="AE80" s="467"/>
      <c r="AF80" s="467"/>
      <c r="AG80" s="467"/>
      <c r="AH80" s="467"/>
      <c r="AI80" s="467"/>
      <c r="AJ80" s="467"/>
      <c r="AK80" s="467"/>
      <c r="AL80" s="467"/>
      <c r="AM80" s="467"/>
      <c r="AN80" s="467"/>
      <c r="AO80" s="467"/>
      <c r="AP80" s="467"/>
      <c r="AQ80" s="467"/>
      <c r="AR80" s="467"/>
      <c r="AS80" s="467"/>
      <c r="AT80" s="467"/>
      <c r="AU80" s="155"/>
    </row>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24.95" customHeight="1"/>
    <row r="125" ht="24.95" customHeight="1"/>
    <row r="126" ht="24.95" customHeight="1"/>
    <row r="127" ht="24.95" customHeight="1"/>
    <row r="128" ht="24.95" customHeight="1"/>
    <row r="129" ht="24.95" customHeight="1"/>
    <row r="130" ht="24.95" customHeight="1"/>
    <row r="131" ht="24.95" customHeight="1"/>
    <row r="132" ht="24.95" customHeight="1"/>
    <row r="133" ht="24.95" customHeight="1"/>
    <row r="134" ht="24.95" customHeight="1"/>
    <row r="135" ht="24.95" customHeight="1"/>
    <row r="136" ht="24.95" customHeight="1"/>
    <row r="137" ht="24.95" customHeight="1"/>
    <row r="138" ht="24.95" customHeight="1"/>
    <row r="139" ht="24.95" customHeight="1"/>
    <row r="140" ht="24.95" customHeight="1"/>
    <row r="141" ht="24.95" customHeight="1"/>
    <row r="142" ht="24.95" customHeight="1"/>
    <row r="143" ht="24.95" customHeight="1"/>
    <row r="144" ht="24.95" customHeight="1"/>
    <row r="145" ht="24.95" customHeight="1"/>
    <row r="146" ht="24.95" customHeight="1"/>
    <row r="147" ht="24.95" customHeight="1"/>
    <row r="148" ht="24.95" customHeight="1"/>
    <row r="149" ht="24.95" customHeight="1"/>
    <row r="150" ht="24.95" customHeight="1"/>
    <row r="151" ht="24.95" customHeight="1"/>
    <row r="152" ht="24.95" customHeight="1"/>
    <row r="153" ht="24.95" customHeight="1"/>
    <row r="154" ht="24.95" customHeight="1"/>
    <row r="155" ht="24.95" customHeight="1"/>
    <row r="156" ht="24.95" customHeight="1"/>
    <row r="157" ht="24.95" customHeight="1"/>
    <row r="158" ht="24.95" customHeight="1"/>
    <row r="159" ht="24.95" customHeight="1"/>
    <row r="160" ht="24.95" customHeight="1"/>
    <row r="161" ht="24.95" customHeight="1"/>
    <row r="162" ht="24.95" customHeight="1"/>
    <row r="163" ht="24.95" customHeight="1"/>
    <row r="164" ht="24.95" customHeight="1"/>
    <row r="165" ht="24.95" customHeight="1"/>
    <row r="166" ht="24.95" customHeight="1"/>
    <row r="167" ht="24.95" customHeight="1"/>
    <row r="168" ht="24.95" customHeight="1"/>
    <row r="169" ht="24.95" customHeight="1"/>
    <row r="170" ht="24.95" customHeight="1"/>
    <row r="171" ht="24.95" customHeight="1"/>
    <row r="172" ht="24.95" customHeight="1"/>
    <row r="173" ht="24.95" customHeight="1"/>
    <row r="174" ht="24.95" customHeight="1"/>
    <row r="175" ht="24.95" customHeight="1"/>
    <row r="176" ht="24.95" customHeight="1"/>
    <row r="177" ht="24.95" customHeight="1"/>
    <row r="178" ht="24.95" customHeight="1"/>
    <row r="179" ht="24.95" customHeight="1"/>
    <row r="180" ht="24.95" customHeight="1"/>
    <row r="181" ht="24.95" customHeight="1"/>
    <row r="182" ht="24.95" customHeight="1"/>
    <row r="183" ht="24.95" customHeight="1"/>
    <row r="184" ht="24.95" customHeight="1"/>
    <row r="185" ht="24.95" customHeight="1"/>
    <row r="186" ht="24.95" customHeight="1"/>
    <row r="187" ht="24.95" customHeight="1"/>
    <row r="188" ht="24.95" customHeight="1"/>
    <row r="189" ht="24.95" customHeight="1"/>
    <row r="190" ht="24.95" customHeight="1"/>
    <row r="191" ht="24.95" customHeight="1"/>
    <row r="192" ht="24.95" customHeight="1"/>
    <row r="193" ht="24.95" customHeight="1"/>
    <row r="194" ht="24.95" customHeight="1"/>
    <row r="195" ht="24.95" customHeight="1"/>
    <row r="196" ht="24.95" customHeight="1"/>
    <row r="197" ht="24.95" customHeight="1"/>
    <row r="198" ht="24.95" customHeight="1"/>
    <row r="199" ht="24.95" customHeight="1"/>
    <row r="200" ht="24.95" customHeight="1"/>
    <row r="201" ht="24.95" customHeight="1"/>
    <row r="202" ht="24.95" customHeight="1"/>
    <row r="203" ht="24.95" customHeight="1"/>
    <row r="204" ht="24.95" customHeight="1"/>
    <row r="205" ht="24.95" customHeight="1"/>
    <row r="206" ht="24.95" customHeight="1"/>
    <row r="207" ht="24.95" customHeight="1"/>
    <row r="208" ht="24.95" customHeight="1"/>
    <row r="209" ht="24.95" customHeight="1"/>
    <row r="210" ht="24.95" customHeight="1"/>
    <row r="211" ht="24.95" customHeight="1"/>
    <row r="212" ht="24.95" customHeight="1"/>
    <row r="213" ht="24.95" customHeight="1"/>
    <row r="214" ht="24.95" customHeight="1"/>
    <row r="215" ht="24.95" customHeight="1"/>
    <row r="216" ht="24.95" customHeight="1"/>
    <row r="217" ht="24.95" customHeight="1"/>
    <row r="218" ht="24.95" customHeight="1"/>
    <row r="219" ht="24.95" customHeight="1"/>
    <row r="220" ht="24.95" customHeight="1"/>
    <row r="221" ht="24.95" customHeight="1"/>
    <row r="222" ht="24.95" customHeight="1"/>
    <row r="223" ht="24.95" customHeight="1"/>
    <row r="224" ht="24.95" customHeight="1"/>
    <row r="225" ht="24.95" customHeight="1"/>
    <row r="226" ht="24.95" customHeight="1"/>
    <row r="227" ht="24.95" customHeight="1"/>
    <row r="228" ht="24.95" customHeight="1"/>
  </sheetData>
  <sortState ref="AE51:AS61">
    <sortCondition ref="AF51:AF61"/>
  </sortState>
  <mergeCells count="24">
    <mergeCell ref="AE31:AF32"/>
    <mergeCell ref="A76:N76"/>
    <mergeCell ref="P76:AC76"/>
    <mergeCell ref="B47:O47"/>
    <mergeCell ref="P47:AD47"/>
    <mergeCell ref="AE47:AP47"/>
    <mergeCell ref="A43:AT46"/>
    <mergeCell ref="A42:N42"/>
    <mergeCell ref="P42:AC42"/>
    <mergeCell ref="B14:O14"/>
    <mergeCell ref="P13:AD13"/>
    <mergeCell ref="P14:AD14"/>
    <mergeCell ref="AR13:AT13"/>
    <mergeCell ref="AR14:AT14"/>
    <mergeCell ref="AE13:AP13"/>
    <mergeCell ref="AE14:AP14"/>
    <mergeCell ref="B13:O13"/>
    <mergeCell ref="A77:AT80"/>
    <mergeCell ref="AR47:AT47"/>
    <mergeCell ref="B48:O48"/>
    <mergeCell ref="P48:AD48"/>
    <mergeCell ref="AE48:AP48"/>
    <mergeCell ref="AR48:AT48"/>
    <mergeCell ref="AE66:AF67"/>
  </mergeCells>
  <phoneticPr fontId="28" type="noConversion"/>
  <printOptions horizontalCentered="1" verticalCentered="1"/>
  <pageMargins left="0" right="0" top="0" bottom="0" header="0" footer="0"/>
  <pageSetup paperSize="9" scale="58" fitToHeight="0" orientation="landscape" horizontalDpi="4294967295" verticalDpi="300" r:id="rId1"/>
  <headerFooter alignWithMargins="0"/>
  <rowBreaks count="1" manualBreakCount="1">
    <brk id="46" max="43" man="1"/>
  </rowBreaks>
</worksheet>
</file>

<file path=xl/worksheets/sheet13.xml><?xml version="1.0" encoding="utf-8"?>
<worksheet xmlns="http://schemas.openxmlformats.org/spreadsheetml/2006/main" xmlns:r="http://schemas.openxmlformats.org/officeDocument/2006/relationships">
  <sheetPr>
    <pageSetUpPr fitToPage="1"/>
  </sheetPr>
  <dimension ref="A1:AX228"/>
  <sheetViews>
    <sheetView view="pageBreakPreview" topLeftCell="A12" zoomScale="70" zoomScaleNormal="70" zoomScaleSheetLayoutView="70" workbookViewId="0">
      <selection activeCell="M27" sqref="M27"/>
    </sheetView>
  </sheetViews>
  <sheetFormatPr defaultColWidth="8" defaultRowHeight="15.75" outlineLevelRow="1"/>
  <cols>
    <col min="1" max="1" width="30.5703125" style="140" customWidth="1"/>
    <col min="2" max="3" width="3.7109375" style="141" customWidth="1"/>
    <col min="4" max="15" width="3.7109375" style="139" customWidth="1"/>
    <col min="16" max="16" width="30.7109375" style="141" customWidth="1"/>
    <col min="17" max="30" width="3.7109375" style="141" customWidth="1"/>
    <col min="31" max="31" width="30.7109375" style="141" customWidth="1"/>
    <col min="32" max="47" width="3.7109375" style="141" customWidth="1"/>
    <col min="48" max="48" width="26.7109375" style="140" bestFit="1" customWidth="1"/>
    <col min="49" max="49" width="25.85546875" style="140" bestFit="1" customWidth="1"/>
    <col min="50" max="50" width="26.42578125" style="140" bestFit="1" customWidth="1"/>
    <col min="51" max="51" width="18" style="140" customWidth="1"/>
    <col min="52" max="16384" width="8" style="140"/>
  </cols>
  <sheetData>
    <row r="1" spans="1:47" ht="100.5" customHeight="1" outlineLevel="1">
      <c r="A1" s="195" t="s">
        <v>194</v>
      </c>
      <c r="B1" s="196"/>
      <c r="C1" s="198" t="str">
        <f>C15</f>
        <v>N/S  LJ</v>
      </c>
      <c r="D1" s="198" t="str">
        <f>D15</f>
        <v>LONG JUMP</v>
      </c>
      <c r="E1" s="198" t="str">
        <f t="shared" ref="E1:N2" si="0">E15</f>
        <v>70mH</v>
      </c>
      <c r="F1" s="198" t="str">
        <f t="shared" si="0"/>
        <v>1500m</v>
      </c>
      <c r="G1" s="198" t="str">
        <f t="shared" si="0"/>
        <v>DISCUS</v>
      </c>
      <c r="H1" s="198" t="str">
        <f t="shared" si="0"/>
        <v>HIGH JUMP</v>
      </c>
      <c r="I1" s="198" t="str">
        <f t="shared" si="0"/>
        <v>100m</v>
      </c>
      <c r="J1" s="198" t="str">
        <f t="shared" si="0"/>
        <v>SHOT</v>
      </c>
      <c r="K1" s="198" t="str">
        <f t="shared" si="0"/>
        <v>JAVELIN</v>
      </c>
      <c r="L1" s="198" t="str">
        <f t="shared" si="0"/>
        <v>200m</v>
      </c>
      <c r="M1" s="198" t="str">
        <f t="shared" si="0"/>
        <v>800m</v>
      </c>
      <c r="N1" s="198" t="str">
        <f t="shared" si="0"/>
        <v>4 x 100m</v>
      </c>
      <c r="O1" s="199"/>
      <c r="P1" s="195" t="s">
        <v>200</v>
      </c>
      <c r="Q1" s="196"/>
      <c r="R1" s="198" t="str">
        <f t="shared" ref="R1:AC2" si="1">R15</f>
        <v>HIGH JUMP</v>
      </c>
      <c r="S1" s="198" t="str">
        <f t="shared" si="1"/>
        <v>75mH</v>
      </c>
      <c r="T1" s="198" t="str">
        <f t="shared" si="1"/>
        <v>DISCUS</v>
      </c>
      <c r="U1" s="198" t="str">
        <f t="shared" si="1"/>
        <v>1500m</v>
      </c>
      <c r="V1" s="198" t="str">
        <f t="shared" si="1"/>
        <v>SHOT</v>
      </c>
      <c r="W1" s="198" t="str">
        <f t="shared" si="1"/>
        <v>100m</v>
      </c>
      <c r="X1" s="198" t="str">
        <f t="shared" si="1"/>
        <v>JAVELIN</v>
      </c>
      <c r="Y1" s="198" t="str">
        <f t="shared" si="1"/>
        <v>300m</v>
      </c>
      <c r="Z1" s="198" t="str">
        <f t="shared" si="1"/>
        <v>LONG JUMP</v>
      </c>
      <c r="AA1" s="198" t="str">
        <f t="shared" si="1"/>
        <v>200m</v>
      </c>
      <c r="AB1" s="198" t="str">
        <f t="shared" si="1"/>
        <v>800m</v>
      </c>
      <c r="AC1" s="198" t="str">
        <f t="shared" si="1"/>
        <v>4 x 100m</v>
      </c>
      <c r="AD1" s="229"/>
      <c r="AE1" s="195" t="s">
        <v>201</v>
      </c>
      <c r="AF1" s="196"/>
      <c r="AG1" s="198" t="str">
        <f t="shared" ref="AG1:AS2" si="2">AG15</f>
        <v>HIGH JUMP</v>
      </c>
      <c r="AH1" s="198" t="str">
        <f t="shared" si="2"/>
        <v>DISCUS</v>
      </c>
      <c r="AI1" s="198" t="str">
        <f t="shared" si="2"/>
        <v>80mH</v>
      </c>
      <c r="AJ1" s="198" t="str">
        <f t="shared" si="2"/>
        <v>1500m</v>
      </c>
      <c r="AK1" s="198" t="str">
        <f t="shared" si="2"/>
        <v>SHOT</v>
      </c>
      <c r="AL1" s="198" t="str">
        <f t="shared" si="2"/>
        <v>100m</v>
      </c>
      <c r="AM1" s="198" t="str">
        <f t="shared" si="2"/>
        <v>JAVELIN</v>
      </c>
      <c r="AN1" s="198" t="str">
        <f t="shared" si="2"/>
        <v>300m</v>
      </c>
      <c r="AO1" s="198" t="str">
        <f t="shared" si="2"/>
        <v>LONG JUMP</v>
      </c>
      <c r="AP1" s="198" t="str">
        <f t="shared" si="2"/>
        <v>200m</v>
      </c>
      <c r="AQ1" s="198">
        <f t="shared" si="2"/>
        <v>0</v>
      </c>
      <c r="AR1" s="198" t="str">
        <f t="shared" si="2"/>
        <v>800m</v>
      </c>
      <c r="AS1" s="198" t="str">
        <f t="shared" si="2"/>
        <v>4 x 100m</v>
      </c>
    </row>
    <row r="2" spans="1:47" ht="36.75" outlineLevel="1">
      <c r="A2" s="200"/>
      <c r="B2" s="147"/>
      <c r="C2" s="202">
        <f>C16</f>
        <v>0.40625</v>
      </c>
      <c r="D2" s="202">
        <f>D16</f>
        <v>0.41666666666666669</v>
      </c>
      <c r="E2" s="202">
        <f t="shared" si="0"/>
        <v>0.4375</v>
      </c>
      <c r="F2" s="202">
        <f t="shared" si="0"/>
        <v>0.45833333333333331</v>
      </c>
      <c r="G2" s="202">
        <f t="shared" si="0"/>
        <v>0.5</v>
      </c>
      <c r="H2" s="202">
        <f t="shared" si="0"/>
        <v>0.54166666666666663</v>
      </c>
      <c r="I2" s="202">
        <f t="shared" si="0"/>
        <v>0.55555555555555558</v>
      </c>
      <c r="J2" s="202">
        <f t="shared" si="0"/>
        <v>0.58333333333333337</v>
      </c>
      <c r="K2" s="202">
        <f t="shared" si="0"/>
        <v>0.625</v>
      </c>
      <c r="L2" s="202">
        <f t="shared" si="0"/>
        <v>0.63888888888888895</v>
      </c>
      <c r="M2" s="202">
        <f t="shared" si="0"/>
        <v>0.66319444444444442</v>
      </c>
      <c r="N2" s="202">
        <f t="shared" si="0"/>
        <v>0.69791666666666663</v>
      </c>
      <c r="O2" s="203"/>
      <c r="P2" s="200"/>
      <c r="Q2" s="147"/>
      <c r="R2" s="202">
        <f t="shared" si="1"/>
        <v>0.41666666666666669</v>
      </c>
      <c r="S2" s="202">
        <f t="shared" si="1"/>
        <v>0.4513888888888889</v>
      </c>
      <c r="T2" s="202">
        <f t="shared" si="1"/>
        <v>0.45833333333333331</v>
      </c>
      <c r="U2" s="202">
        <f t="shared" si="1"/>
        <v>0.47222222222222227</v>
      </c>
      <c r="V2" s="202">
        <f t="shared" si="1"/>
        <v>0.5</v>
      </c>
      <c r="W2" s="202">
        <f t="shared" si="1"/>
        <v>0.54861111111111105</v>
      </c>
      <c r="X2" s="202">
        <f t="shared" si="1"/>
        <v>0.58333333333333337</v>
      </c>
      <c r="Y2" s="202">
        <f t="shared" si="1"/>
        <v>0.59027777777777779</v>
      </c>
      <c r="Z2" s="202">
        <f t="shared" si="1"/>
        <v>0.625</v>
      </c>
      <c r="AA2" s="202">
        <f t="shared" si="1"/>
        <v>0.64583333333333337</v>
      </c>
      <c r="AB2" s="202">
        <f t="shared" si="1"/>
        <v>0.67708333333333337</v>
      </c>
      <c r="AC2" s="202">
        <f t="shared" si="1"/>
        <v>0.70486111111111116</v>
      </c>
      <c r="AD2" s="230"/>
      <c r="AE2" s="200"/>
      <c r="AF2" s="147"/>
      <c r="AG2" s="202">
        <f t="shared" si="2"/>
        <v>0.41666666666666669</v>
      </c>
      <c r="AH2" s="202">
        <f t="shared" si="2"/>
        <v>0.45833333333333331</v>
      </c>
      <c r="AI2" s="202">
        <f t="shared" si="2"/>
        <v>0.46527777777777773</v>
      </c>
      <c r="AJ2" s="202">
        <f t="shared" si="2"/>
        <v>0.47222222222222227</v>
      </c>
      <c r="AK2" s="202">
        <f t="shared" si="2"/>
        <v>0.5</v>
      </c>
      <c r="AL2" s="202">
        <f t="shared" si="2"/>
        <v>0.55208333333333337</v>
      </c>
      <c r="AM2" s="202">
        <f t="shared" si="2"/>
        <v>0.58333333333333337</v>
      </c>
      <c r="AN2" s="202">
        <f t="shared" si="2"/>
        <v>0.59375</v>
      </c>
      <c r="AO2" s="202">
        <f t="shared" si="2"/>
        <v>0.625</v>
      </c>
      <c r="AP2" s="202">
        <f t="shared" si="2"/>
        <v>0.65277777777777779</v>
      </c>
      <c r="AQ2" s="202">
        <f t="shared" si="2"/>
        <v>0</v>
      </c>
      <c r="AR2" s="202">
        <f t="shared" si="2"/>
        <v>0.67708333333333337</v>
      </c>
      <c r="AS2" s="202">
        <f t="shared" si="2"/>
        <v>0.71180555555555547</v>
      </c>
    </row>
    <row r="3" spans="1:47" ht="26.1" customHeight="1" outlineLevel="1">
      <c r="A3" s="200" t="s">
        <v>48</v>
      </c>
      <c r="B3" s="147"/>
      <c r="C3" s="231">
        <f t="shared" ref="C3:N3" si="3">COUNTIF(C17:C41,"ns")</f>
        <v>4</v>
      </c>
      <c r="D3" s="231">
        <f t="shared" si="3"/>
        <v>0</v>
      </c>
      <c r="E3" s="231">
        <f t="shared" si="3"/>
        <v>3</v>
      </c>
      <c r="F3" s="231">
        <f t="shared" si="3"/>
        <v>1</v>
      </c>
      <c r="G3" s="231">
        <f t="shared" si="3"/>
        <v>2</v>
      </c>
      <c r="H3" s="231">
        <f t="shared" si="3"/>
        <v>1</v>
      </c>
      <c r="I3" s="231">
        <f t="shared" si="3"/>
        <v>5</v>
      </c>
      <c r="J3" s="231">
        <f t="shared" si="3"/>
        <v>2</v>
      </c>
      <c r="K3" s="231">
        <f t="shared" si="3"/>
        <v>1</v>
      </c>
      <c r="L3" s="231">
        <f t="shared" si="3"/>
        <v>5</v>
      </c>
      <c r="M3" s="231">
        <f t="shared" si="3"/>
        <v>0</v>
      </c>
      <c r="N3" s="231">
        <f t="shared" si="3"/>
        <v>0</v>
      </c>
      <c r="O3" s="203"/>
      <c r="P3" s="200" t="s">
        <v>48</v>
      </c>
      <c r="Q3" s="147"/>
      <c r="R3" s="231">
        <f t="shared" ref="R3:AC3" si="4">COUNTIF(R17:R41,"ns")</f>
        <v>0</v>
      </c>
      <c r="S3" s="231">
        <f t="shared" si="4"/>
        <v>0</v>
      </c>
      <c r="T3" s="231">
        <f t="shared" si="4"/>
        <v>1</v>
      </c>
      <c r="U3" s="231">
        <f t="shared" si="4"/>
        <v>0</v>
      </c>
      <c r="V3" s="231">
        <f t="shared" si="4"/>
        <v>0</v>
      </c>
      <c r="W3" s="231">
        <f t="shared" si="4"/>
        <v>5</v>
      </c>
      <c r="X3" s="231">
        <f t="shared" si="4"/>
        <v>1</v>
      </c>
      <c r="Y3" s="231">
        <f t="shared" si="4"/>
        <v>0</v>
      </c>
      <c r="Z3" s="231">
        <f t="shared" si="4"/>
        <v>6</v>
      </c>
      <c r="AA3" s="231">
        <f t="shared" si="4"/>
        <v>3</v>
      </c>
      <c r="AB3" s="231">
        <f t="shared" si="4"/>
        <v>0</v>
      </c>
      <c r="AC3" s="231">
        <f t="shared" si="4"/>
        <v>0</v>
      </c>
      <c r="AD3" s="230"/>
      <c r="AE3" s="200" t="s">
        <v>48</v>
      </c>
      <c r="AF3" s="147"/>
      <c r="AG3" s="231">
        <f t="shared" ref="AG3:AS3" si="5">COUNTIF(AG17:AG42,"ns")</f>
        <v>0</v>
      </c>
      <c r="AH3" s="231">
        <f t="shared" si="5"/>
        <v>0</v>
      </c>
      <c r="AI3" s="231">
        <f t="shared" si="5"/>
        <v>0</v>
      </c>
      <c r="AJ3" s="231">
        <f t="shared" si="5"/>
        <v>0</v>
      </c>
      <c r="AK3" s="231">
        <f t="shared" si="5"/>
        <v>0</v>
      </c>
      <c r="AL3" s="231">
        <f t="shared" si="5"/>
        <v>0</v>
      </c>
      <c r="AM3" s="231">
        <f t="shared" si="5"/>
        <v>0</v>
      </c>
      <c r="AN3" s="231">
        <f t="shared" si="5"/>
        <v>0</v>
      </c>
      <c r="AO3" s="231">
        <f t="shared" si="5"/>
        <v>0</v>
      </c>
      <c r="AP3" s="231">
        <f t="shared" si="5"/>
        <v>0</v>
      </c>
      <c r="AQ3" s="231">
        <f t="shared" si="5"/>
        <v>0</v>
      </c>
      <c r="AR3" s="231">
        <f t="shared" si="5"/>
        <v>0</v>
      </c>
      <c r="AS3" s="231">
        <f t="shared" si="5"/>
        <v>0</v>
      </c>
    </row>
    <row r="4" spans="1:47" ht="26.1" customHeight="1" outlineLevel="1">
      <c r="A4" s="200" t="s">
        <v>253</v>
      </c>
      <c r="B4" s="147"/>
      <c r="C4" s="231">
        <f>COUNTIF(C17:C41,"B")</f>
        <v>0</v>
      </c>
      <c r="D4" s="231">
        <f>COUNTIF(D17:D41,"B")</f>
        <v>1</v>
      </c>
      <c r="E4" s="231">
        <f t="shared" ref="E4:N4" si="6">COUNTIF(E17:E41,"B")</f>
        <v>1</v>
      </c>
      <c r="F4" s="231">
        <f t="shared" si="6"/>
        <v>1</v>
      </c>
      <c r="G4" s="231">
        <f t="shared" si="6"/>
        <v>1</v>
      </c>
      <c r="H4" s="231">
        <f t="shared" si="6"/>
        <v>1</v>
      </c>
      <c r="I4" s="231">
        <f t="shared" si="6"/>
        <v>1</v>
      </c>
      <c r="J4" s="231">
        <f t="shared" si="6"/>
        <v>1</v>
      </c>
      <c r="K4" s="231">
        <f t="shared" si="6"/>
        <v>1</v>
      </c>
      <c r="L4" s="231">
        <f t="shared" si="6"/>
        <v>1</v>
      </c>
      <c r="M4" s="231">
        <f t="shared" si="6"/>
        <v>1</v>
      </c>
      <c r="N4" s="231">
        <f t="shared" si="6"/>
        <v>0</v>
      </c>
      <c r="O4" s="203"/>
      <c r="P4" s="200" t="s">
        <v>253</v>
      </c>
      <c r="Q4" s="147"/>
      <c r="R4" s="231">
        <f t="shared" ref="R4:AC4" si="7">COUNTIF(R17:R41,"B")</f>
        <v>1</v>
      </c>
      <c r="S4" s="231">
        <f t="shared" si="7"/>
        <v>1</v>
      </c>
      <c r="T4" s="231">
        <f t="shared" si="7"/>
        <v>1</v>
      </c>
      <c r="U4" s="231">
        <f t="shared" si="7"/>
        <v>1</v>
      </c>
      <c r="V4" s="231">
        <f t="shared" si="7"/>
        <v>1</v>
      </c>
      <c r="W4" s="231">
        <f t="shared" si="7"/>
        <v>1</v>
      </c>
      <c r="X4" s="231">
        <f t="shared" si="7"/>
        <v>1</v>
      </c>
      <c r="Y4" s="231">
        <f t="shared" si="7"/>
        <v>1</v>
      </c>
      <c r="Z4" s="231">
        <f t="shared" si="7"/>
        <v>1</v>
      </c>
      <c r="AA4" s="231">
        <f t="shared" si="7"/>
        <v>2</v>
      </c>
      <c r="AB4" s="231">
        <f t="shared" si="7"/>
        <v>1</v>
      </c>
      <c r="AC4" s="231">
        <f t="shared" si="7"/>
        <v>0</v>
      </c>
      <c r="AD4" s="230"/>
      <c r="AE4" s="200" t="s">
        <v>253</v>
      </c>
      <c r="AF4" s="147"/>
      <c r="AG4" s="231">
        <f>COUNTIF(AG17:AG42,"B")</f>
        <v>0</v>
      </c>
      <c r="AH4" s="231">
        <f t="shared" ref="AH4:AS4" si="8">COUNTIF(AH17:AH42,"B")</f>
        <v>0</v>
      </c>
      <c r="AI4" s="231">
        <f t="shared" si="8"/>
        <v>1</v>
      </c>
      <c r="AJ4" s="231">
        <f t="shared" si="8"/>
        <v>0</v>
      </c>
      <c r="AK4" s="231">
        <f t="shared" si="8"/>
        <v>0</v>
      </c>
      <c r="AL4" s="231">
        <f t="shared" si="8"/>
        <v>0</v>
      </c>
      <c r="AM4" s="231">
        <f t="shared" si="8"/>
        <v>0</v>
      </c>
      <c r="AN4" s="231">
        <f t="shared" si="8"/>
        <v>0</v>
      </c>
      <c r="AO4" s="231">
        <f t="shared" si="8"/>
        <v>0</v>
      </c>
      <c r="AP4" s="231">
        <f t="shared" si="8"/>
        <v>0</v>
      </c>
      <c r="AQ4" s="231">
        <f t="shared" si="8"/>
        <v>0</v>
      </c>
      <c r="AR4" s="231">
        <f t="shared" si="8"/>
        <v>0</v>
      </c>
      <c r="AS4" s="231">
        <f t="shared" si="8"/>
        <v>0</v>
      </c>
    </row>
    <row r="5" spans="1:47" ht="26.1" customHeight="1" outlineLevel="1">
      <c r="A5" s="200" t="s">
        <v>84</v>
      </c>
      <c r="B5" s="147"/>
      <c r="C5" s="251">
        <f>COUNTIF(C17:C41,"A")</f>
        <v>0</v>
      </c>
      <c r="D5" s="251">
        <f>COUNTIF(D17:D41,"A")</f>
        <v>1</v>
      </c>
      <c r="E5" s="251">
        <f t="shared" ref="E5:M5" si="9">COUNTIF(E17:E41,"A")</f>
        <v>1</v>
      </c>
      <c r="F5" s="251">
        <f t="shared" si="9"/>
        <v>1</v>
      </c>
      <c r="G5" s="251">
        <f t="shared" si="9"/>
        <v>1</v>
      </c>
      <c r="H5" s="251">
        <f t="shared" si="9"/>
        <v>1</v>
      </c>
      <c r="I5" s="251">
        <f t="shared" si="9"/>
        <v>1</v>
      </c>
      <c r="J5" s="251">
        <f t="shared" si="9"/>
        <v>1</v>
      </c>
      <c r="K5" s="251">
        <f t="shared" si="9"/>
        <v>1</v>
      </c>
      <c r="L5" s="251">
        <f t="shared" si="9"/>
        <v>1</v>
      </c>
      <c r="M5" s="251">
        <f t="shared" si="9"/>
        <v>1</v>
      </c>
      <c r="N5" s="251">
        <f>COUNTIF(N17:N41,"1")</f>
        <v>1</v>
      </c>
      <c r="O5" s="203"/>
      <c r="P5" s="200" t="s">
        <v>84</v>
      </c>
      <c r="Q5" s="147"/>
      <c r="R5" s="251">
        <f t="shared" ref="R5:AB5" si="10">COUNTIF(R17:R41,"A")</f>
        <v>1</v>
      </c>
      <c r="S5" s="251">
        <f t="shared" si="10"/>
        <v>1</v>
      </c>
      <c r="T5" s="251">
        <f t="shared" si="10"/>
        <v>1</v>
      </c>
      <c r="U5" s="251">
        <f t="shared" si="10"/>
        <v>1</v>
      </c>
      <c r="V5" s="251">
        <f t="shared" si="10"/>
        <v>1</v>
      </c>
      <c r="W5" s="251">
        <f t="shared" si="10"/>
        <v>1</v>
      </c>
      <c r="X5" s="251">
        <f t="shared" si="10"/>
        <v>1</v>
      </c>
      <c r="Y5" s="251">
        <f t="shared" si="10"/>
        <v>1</v>
      </c>
      <c r="Z5" s="251">
        <f t="shared" si="10"/>
        <v>1</v>
      </c>
      <c r="AA5" s="251">
        <f t="shared" si="10"/>
        <v>0</v>
      </c>
      <c r="AB5" s="251">
        <f t="shared" si="10"/>
        <v>1</v>
      </c>
      <c r="AC5" s="251">
        <f>COUNTIF(AC17:AC41,"1")</f>
        <v>1</v>
      </c>
      <c r="AD5" s="230"/>
      <c r="AE5" s="200" t="s">
        <v>84</v>
      </c>
      <c r="AF5" s="147"/>
      <c r="AG5" s="251">
        <f>COUNTIF(AG17:AG42,"A")</f>
        <v>0</v>
      </c>
      <c r="AH5" s="251">
        <f t="shared" ref="AH5:AR5" si="11">COUNTIF(AH17:AH42,"A")</f>
        <v>1</v>
      </c>
      <c r="AI5" s="251">
        <f t="shared" si="11"/>
        <v>1</v>
      </c>
      <c r="AJ5" s="251">
        <f t="shared" si="11"/>
        <v>1</v>
      </c>
      <c r="AK5" s="251">
        <f t="shared" si="11"/>
        <v>0</v>
      </c>
      <c r="AL5" s="251">
        <f t="shared" si="11"/>
        <v>1</v>
      </c>
      <c r="AM5" s="251">
        <f t="shared" si="11"/>
        <v>0</v>
      </c>
      <c r="AN5" s="251">
        <f t="shared" si="11"/>
        <v>1</v>
      </c>
      <c r="AO5" s="251">
        <f t="shared" si="11"/>
        <v>1</v>
      </c>
      <c r="AP5" s="251">
        <f t="shared" si="11"/>
        <v>1</v>
      </c>
      <c r="AQ5" s="251">
        <f t="shared" si="11"/>
        <v>0</v>
      </c>
      <c r="AR5" s="251">
        <f t="shared" si="11"/>
        <v>1</v>
      </c>
      <c r="AS5" s="251">
        <f>COUNTIF(AS17:AS42,"1")</f>
        <v>0</v>
      </c>
    </row>
    <row r="6" spans="1:47" outlineLevel="1">
      <c r="A6" s="200"/>
      <c r="B6" s="147"/>
      <c r="C6" s="202"/>
      <c r="D6" s="202"/>
      <c r="E6" s="202"/>
      <c r="F6" s="202"/>
      <c r="G6" s="202"/>
      <c r="H6" s="202"/>
      <c r="I6" s="202"/>
      <c r="J6" s="202"/>
      <c r="K6" s="202"/>
      <c r="L6" s="202"/>
      <c r="M6" s="202"/>
      <c r="N6" s="202"/>
      <c r="O6" s="203"/>
      <c r="P6" s="200"/>
      <c r="Q6" s="147"/>
      <c r="R6" s="202"/>
      <c r="S6" s="202"/>
      <c r="T6" s="202"/>
      <c r="U6" s="202"/>
      <c r="V6" s="202"/>
      <c r="W6" s="202"/>
      <c r="X6" s="202"/>
      <c r="Y6" s="202"/>
      <c r="Z6" s="202"/>
      <c r="AA6" s="202"/>
      <c r="AB6" s="202"/>
      <c r="AC6" s="202"/>
      <c r="AD6" s="230"/>
      <c r="AE6" s="200"/>
      <c r="AF6" s="147"/>
      <c r="AG6" s="202"/>
      <c r="AH6" s="202"/>
      <c r="AI6" s="202"/>
      <c r="AJ6" s="202"/>
      <c r="AK6" s="202"/>
      <c r="AL6" s="202"/>
      <c r="AM6" s="202"/>
      <c r="AN6" s="202"/>
      <c r="AO6" s="202"/>
      <c r="AP6" s="202"/>
      <c r="AQ6" s="202"/>
      <c r="AR6" s="202"/>
      <c r="AS6" s="202"/>
    </row>
    <row r="7" spans="1:47" ht="99.75" customHeight="1" outlineLevel="1">
      <c r="A7" s="250" t="s">
        <v>203</v>
      </c>
      <c r="B7" s="196"/>
      <c r="C7" s="198" t="str">
        <f>C49</f>
        <v>ns  LJ</v>
      </c>
      <c r="D7" s="198" t="str">
        <f>D49</f>
        <v>1500m</v>
      </c>
      <c r="E7" s="198" t="str">
        <f t="shared" ref="E7:N8" si="12">E49</f>
        <v>75mH</v>
      </c>
      <c r="F7" s="198" t="str">
        <f t="shared" si="12"/>
        <v>SHOT</v>
      </c>
      <c r="G7" s="198" t="str">
        <f t="shared" si="12"/>
        <v>DISCUS</v>
      </c>
      <c r="H7" s="198" t="str">
        <f t="shared" si="12"/>
        <v>LONG JUMP</v>
      </c>
      <c r="I7" s="198" t="str">
        <f t="shared" si="12"/>
        <v>100m</v>
      </c>
      <c r="J7" s="198" t="str">
        <f t="shared" si="12"/>
        <v>HIGH JUMP</v>
      </c>
      <c r="K7" s="198" t="str">
        <f t="shared" si="12"/>
        <v>JAVELIN</v>
      </c>
      <c r="L7" s="198" t="str">
        <f t="shared" si="12"/>
        <v>200m</v>
      </c>
      <c r="M7" s="198" t="str">
        <f t="shared" si="12"/>
        <v>800m</v>
      </c>
      <c r="N7" s="198" t="str">
        <f t="shared" si="12"/>
        <v>4 x 100m</v>
      </c>
      <c r="O7" s="199"/>
      <c r="P7" s="250" t="s">
        <v>204</v>
      </c>
      <c r="Q7" s="196"/>
      <c r="R7" s="198" t="str">
        <f t="shared" ref="R7:AC8" si="13">R49</f>
        <v>DISCUS</v>
      </c>
      <c r="S7" s="198" t="str">
        <f t="shared" si="13"/>
        <v>80mH</v>
      </c>
      <c r="T7" s="198" t="str">
        <f t="shared" si="13"/>
        <v>HIGH JUMP</v>
      </c>
      <c r="U7" s="198" t="str">
        <f t="shared" si="13"/>
        <v>1500m</v>
      </c>
      <c r="V7" s="198" t="str">
        <f t="shared" si="13"/>
        <v>JAVELIN</v>
      </c>
      <c r="W7" s="198" t="str">
        <f t="shared" si="13"/>
        <v>100m</v>
      </c>
      <c r="X7" s="198" t="str">
        <f t="shared" si="13"/>
        <v>LONG JUMP</v>
      </c>
      <c r="Y7" s="198" t="str">
        <f t="shared" si="13"/>
        <v>400m</v>
      </c>
      <c r="Z7" s="198" t="str">
        <f t="shared" si="13"/>
        <v>SHOT</v>
      </c>
      <c r="AA7" s="198" t="str">
        <f t="shared" si="13"/>
        <v>200m</v>
      </c>
      <c r="AB7" s="198" t="str">
        <f t="shared" si="13"/>
        <v>800m</v>
      </c>
      <c r="AC7" s="198" t="str">
        <f t="shared" si="13"/>
        <v>4 x 100m</v>
      </c>
      <c r="AD7" s="229"/>
      <c r="AE7" s="250" t="s">
        <v>205</v>
      </c>
      <c r="AF7" s="196"/>
      <c r="AG7" s="198" t="str">
        <f t="shared" ref="AG7:AS8" si="14">AG49</f>
        <v>DISCUS</v>
      </c>
      <c r="AH7" s="198" t="str">
        <f t="shared" si="14"/>
        <v>HIGH JUMP</v>
      </c>
      <c r="AI7" s="198" t="str">
        <f t="shared" si="14"/>
        <v>100mH</v>
      </c>
      <c r="AJ7" s="198" t="str">
        <f t="shared" si="14"/>
        <v>1500m</v>
      </c>
      <c r="AK7" s="198" t="str">
        <f t="shared" si="14"/>
        <v>JAVELIN</v>
      </c>
      <c r="AL7" s="198" t="str">
        <f t="shared" si="14"/>
        <v>100m</v>
      </c>
      <c r="AM7" s="198" t="str">
        <f t="shared" si="14"/>
        <v>LONG JUMP</v>
      </c>
      <c r="AN7" s="198" t="str">
        <f t="shared" si="14"/>
        <v>400m</v>
      </c>
      <c r="AO7" s="198" t="str">
        <f t="shared" si="14"/>
        <v>SHOT</v>
      </c>
      <c r="AP7" s="198" t="str">
        <f t="shared" si="14"/>
        <v>200m</v>
      </c>
      <c r="AQ7" s="198">
        <f t="shared" si="14"/>
        <v>0</v>
      </c>
      <c r="AR7" s="198" t="str">
        <f t="shared" si="14"/>
        <v>800m</v>
      </c>
      <c r="AS7" s="198" t="str">
        <f t="shared" si="14"/>
        <v>4 x 100m</v>
      </c>
    </row>
    <row r="8" spans="1:47" ht="36.75" outlineLevel="1">
      <c r="A8" s="200"/>
      <c r="B8" s="147"/>
      <c r="C8" s="202">
        <f>C50</f>
        <v>0.40625</v>
      </c>
      <c r="D8" s="202">
        <f>D50</f>
        <v>0.44444444444444442</v>
      </c>
      <c r="E8" s="202">
        <f t="shared" si="12"/>
        <v>0.4513888888888889</v>
      </c>
      <c r="F8" s="202">
        <f t="shared" si="12"/>
        <v>0.45833333333333331</v>
      </c>
      <c r="G8" s="202">
        <f t="shared" si="12"/>
        <v>0.5</v>
      </c>
      <c r="H8" s="202">
        <f t="shared" si="12"/>
        <v>0.54166666666666663</v>
      </c>
      <c r="I8" s="202">
        <f t="shared" si="12"/>
        <v>0.55902777777777779</v>
      </c>
      <c r="J8" s="202">
        <f t="shared" si="12"/>
        <v>0.60416666666666663</v>
      </c>
      <c r="K8" s="202">
        <f t="shared" si="12"/>
        <v>0.625</v>
      </c>
      <c r="L8" s="202">
        <f t="shared" si="12"/>
        <v>0.64236111111111105</v>
      </c>
      <c r="M8" s="202">
        <f t="shared" si="12"/>
        <v>0.67013888888888884</v>
      </c>
      <c r="N8" s="202">
        <f t="shared" si="12"/>
        <v>0.70138888888888884</v>
      </c>
      <c r="O8" s="203"/>
      <c r="P8" s="200"/>
      <c r="Q8" s="147"/>
      <c r="R8" s="202">
        <f t="shared" si="13"/>
        <v>0.41666666666666669</v>
      </c>
      <c r="S8" s="202">
        <f t="shared" si="13"/>
        <v>0.46527777777777773</v>
      </c>
      <c r="T8" s="202">
        <f t="shared" si="13"/>
        <v>0.47916666666666669</v>
      </c>
      <c r="U8" s="202">
        <f t="shared" si="13"/>
        <v>0.4861111111111111</v>
      </c>
      <c r="V8" s="202">
        <f t="shared" si="13"/>
        <v>0.54166666666666663</v>
      </c>
      <c r="W8" s="202">
        <f t="shared" si="13"/>
        <v>0.54166666666666663</v>
      </c>
      <c r="X8" s="202">
        <f t="shared" si="13"/>
        <v>0.58333333333333337</v>
      </c>
      <c r="Y8" s="202">
        <f t="shared" si="13"/>
        <v>0.58333333333333337</v>
      </c>
      <c r="Z8" s="202">
        <f t="shared" si="13"/>
        <v>0.625</v>
      </c>
      <c r="AA8" s="202">
        <f t="shared" si="13"/>
        <v>0.64930555555555558</v>
      </c>
      <c r="AB8" s="202">
        <f t="shared" si="13"/>
        <v>0.68402777777777779</v>
      </c>
      <c r="AC8" s="202">
        <f t="shared" si="13"/>
        <v>0.70833333333333337</v>
      </c>
      <c r="AD8" s="230"/>
      <c r="AE8" s="200"/>
      <c r="AF8" s="147"/>
      <c r="AG8" s="202">
        <f t="shared" si="14"/>
        <v>0.41666666666666669</v>
      </c>
      <c r="AH8" s="202">
        <f t="shared" si="14"/>
        <v>0.47916666666666669</v>
      </c>
      <c r="AI8" s="202">
        <f t="shared" si="14"/>
        <v>0.4826388888888889</v>
      </c>
      <c r="AJ8" s="202">
        <f t="shared" si="14"/>
        <v>0.4861111111111111</v>
      </c>
      <c r="AK8" s="202">
        <f t="shared" si="14"/>
        <v>0.54166666666666663</v>
      </c>
      <c r="AL8" s="202">
        <f t="shared" si="14"/>
        <v>0.54513888888888895</v>
      </c>
      <c r="AM8" s="202">
        <f t="shared" si="14"/>
        <v>0.58333333333333337</v>
      </c>
      <c r="AN8" s="202">
        <f t="shared" si="14"/>
        <v>0.58680555555555558</v>
      </c>
      <c r="AO8" s="202">
        <f t="shared" si="14"/>
        <v>0.625</v>
      </c>
      <c r="AP8" s="202">
        <f t="shared" si="14"/>
        <v>0.65625</v>
      </c>
      <c r="AQ8" s="202">
        <f t="shared" si="14"/>
        <v>0</v>
      </c>
      <c r="AR8" s="202">
        <f t="shared" si="14"/>
        <v>0.68402777777777779</v>
      </c>
      <c r="AS8" s="202">
        <f t="shared" si="14"/>
        <v>0.71527777777777779</v>
      </c>
    </row>
    <row r="9" spans="1:47" ht="26.1" customHeight="1" outlineLevel="1">
      <c r="A9" s="200" t="s">
        <v>48</v>
      </c>
      <c r="B9" s="147"/>
      <c r="C9" s="231">
        <f t="shared" ref="C9:N9" si="15">COUNTIF(C51:C75,"ns")</f>
        <v>1</v>
      </c>
      <c r="D9" s="231">
        <f t="shared" si="15"/>
        <v>0</v>
      </c>
      <c r="E9" s="231">
        <f t="shared" si="15"/>
        <v>0</v>
      </c>
      <c r="F9" s="231">
        <f t="shared" si="15"/>
        <v>0</v>
      </c>
      <c r="G9" s="231">
        <f t="shared" si="15"/>
        <v>1</v>
      </c>
      <c r="H9" s="231">
        <f t="shared" si="15"/>
        <v>0</v>
      </c>
      <c r="I9" s="231">
        <f t="shared" si="15"/>
        <v>1</v>
      </c>
      <c r="J9" s="231">
        <f t="shared" si="15"/>
        <v>0</v>
      </c>
      <c r="K9" s="231">
        <f t="shared" si="15"/>
        <v>0</v>
      </c>
      <c r="L9" s="231">
        <f t="shared" si="15"/>
        <v>1</v>
      </c>
      <c r="M9" s="231">
        <f t="shared" si="15"/>
        <v>0</v>
      </c>
      <c r="N9" s="231">
        <f t="shared" si="15"/>
        <v>0</v>
      </c>
      <c r="O9" s="203"/>
      <c r="P9" s="200" t="s">
        <v>48</v>
      </c>
      <c r="Q9" s="147"/>
      <c r="R9" s="231">
        <f t="shared" ref="R9:AC9" si="16">COUNTIF(R51:R75,"ns")</f>
        <v>0</v>
      </c>
      <c r="S9" s="231">
        <f t="shared" si="16"/>
        <v>0</v>
      </c>
      <c r="T9" s="231">
        <f t="shared" si="16"/>
        <v>0</v>
      </c>
      <c r="U9" s="231">
        <f t="shared" si="16"/>
        <v>0</v>
      </c>
      <c r="V9" s="231">
        <f t="shared" si="16"/>
        <v>0</v>
      </c>
      <c r="W9" s="231">
        <f t="shared" si="16"/>
        <v>0</v>
      </c>
      <c r="X9" s="231">
        <f t="shared" si="16"/>
        <v>0</v>
      </c>
      <c r="Y9" s="231">
        <f t="shared" si="16"/>
        <v>0</v>
      </c>
      <c r="Z9" s="231">
        <f t="shared" si="16"/>
        <v>0</v>
      </c>
      <c r="AA9" s="231">
        <f t="shared" si="16"/>
        <v>0</v>
      </c>
      <c r="AB9" s="231">
        <f t="shared" si="16"/>
        <v>0</v>
      </c>
      <c r="AC9" s="231">
        <f t="shared" si="16"/>
        <v>0</v>
      </c>
      <c r="AD9" s="230"/>
      <c r="AE9" s="200" t="s">
        <v>48</v>
      </c>
      <c r="AF9" s="147"/>
      <c r="AG9" s="231">
        <f t="shared" ref="AG9:AS9" si="17">COUNTIF(AG51:AG76,"ns")</f>
        <v>0</v>
      </c>
      <c r="AH9" s="231">
        <f t="shared" si="17"/>
        <v>0</v>
      </c>
      <c r="AI9" s="231">
        <f t="shared" si="17"/>
        <v>0</v>
      </c>
      <c r="AJ9" s="231">
        <f t="shared" si="17"/>
        <v>0</v>
      </c>
      <c r="AK9" s="231">
        <f t="shared" si="17"/>
        <v>0</v>
      </c>
      <c r="AL9" s="231">
        <f t="shared" si="17"/>
        <v>0</v>
      </c>
      <c r="AM9" s="231">
        <f t="shared" si="17"/>
        <v>0</v>
      </c>
      <c r="AN9" s="231">
        <f t="shared" si="17"/>
        <v>0</v>
      </c>
      <c r="AO9" s="231">
        <f t="shared" si="17"/>
        <v>0</v>
      </c>
      <c r="AP9" s="231">
        <f t="shared" si="17"/>
        <v>0</v>
      </c>
      <c r="AQ9" s="231">
        <f t="shared" si="17"/>
        <v>0</v>
      </c>
      <c r="AR9" s="231">
        <f t="shared" si="17"/>
        <v>0</v>
      </c>
      <c r="AS9" s="231">
        <f t="shared" si="17"/>
        <v>0</v>
      </c>
    </row>
    <row r="10" spans="1:47" ht="26.1" customHeight="1" outlineLevel="1">
      <c r="A10" s="200" t="s">
        <v>253</v>
      </c>
      <c r="B10" s="147"/>
      <c r="C10" s="231">
        <f>COUNTIF(C51:C75,"B")</f>
        <v>0</v>
      </c>
      <c r="D10" s="231">
        <f>COUNTIF(D51:D75,"B")</f>
        <v>1</v>
      </c>
      <c r="E10" s="231">
        <f t="shared" ref="E10:N10" si="18">COUNTIF(E51:E75,"B")</f>
        <v>0</v>
      </c>
      <c r="F10" s="231">
        <f t="shared" si="18"/>
        <v>1</v>
      </c>
      <c r="G10" s="231">
        <f t="shared" si="18"/>
        <v>1</v>
      </c>
      <c r="H10" s="231">
        <f t="shared" si="18"/>
        <v>1</v>
      </c>
      <c r="I10" s="231">
        <f t="shared" si="18"/>
        <v>1</v>
      </c>
      <c r="J10" s="231">
        <f t="shared" si="18"/>
        <v>1</v>
      </c>
      <c r="K10" s="231">
        <f t="shared" si="18"/>
        <v>1</v>
      </c>
      <c r="L10" s="231">
        <f t="shared" si="18"/>
        <v>1</v>
      </c>
      <c r="M10" s="231">
        <f t="shared" si="18"/>
        <v>1</v>
      </c>
      <c r="N10" s="231">
        <f t="shared" si="18"/>
        <v>0</v>
      </c>
      <c r="O10" s="203"/>
      <c r="P10" s="200" t="s">
        <v>253</v>
      </c>
      <c r="Q10" s="147"/>
      <c r="R10" s="231">
        <f t="shared" ref="R10:AC10" si="19">COUNTIF(R51:R75,"B")</f>
        <v>1</v>
      </c>
      <c r="S10" s="231">
        <f t="shared" si="19"/>
        <v>1</v>
      </c>
      <c r="T10" s="231">
        <f t="shared" si="19"/>
        <v>1</v>
      </c>
      <c r="U10" s="231">
        <f t="shared" si="19"/>
        <v>1</v>
      </c>
      <c r="V10" s="231">
        <f t="shared" si="19"/>
        <v>1</v>
      </c>
      <c r="W10" s="231">
        <f t="shared" si="19"/>
        <v>1</v>
      </c>
      <c r="X10" s="231">
        <f t="shared" si="19"/>
        <v>1</v>
      </c>
      <c r="Y10" s="231">
        <f t="shared" si="19"/>
        <v>1</v>
      </c>
      <c r="Z10" s="231">
        <f t="shared" si="19"/>
        <v>1</v>
      </c>
      <c r="AA10" s="231">
        <f t="shared" si="19"/>
        <v>1</v>
      </c>
      <c r="AB10" s="231">
        <f t="shared" si="19"/>
        <v>1</v>
      </c>
      <c r="AC10" s="231">
        <f t="shared" si="19"/>
        <v>0</v>
      </c>
      <c r="AD10" s="230"/>
      <c r="AE10" s="200" t="s">
        <v>253</v>
      </c>
      <c r="AF10" s="147"/>
      <c r="AG10" s="231">
        <f>COUNTIF(AG51:AG76,"B")</f>
        <v>0</v>
      </c>
      <c r="AH10" s="231">
        <f t="shared" ref="AH10:AS10" si="20">COUNTIF(AH51:AH76,"B")</f>
        <v>0</v>
      </c>
      <c r="AI10" s="231">
        <f t="shared" si="20"/>
        <v>0</v>
      </c>
      <c r="AJ10" s="231">
        <f t="shared" si="20"/>
        <v>0</v>
      </c>
      <c r="AK10" s="231">
        <f t="shared" si="20"/>
        <v>0</v>
      </c>
      <c r="AL10" s="231">
        <f t="shared" si="20"/>
        <v>0</v>
      </c>
      <c r="AM10" s="231">
        <f t="shared" si="20"/>
        <v>0</v>
      </c>
      <c r="AN10" s="231">
        <f t="shared" si="20"/>
        <v>0</v>
      </c>
      <c r="AO10" s="231">
        <f t="shared" si="20"/>
        <v>0</v>
      </c>
      <c r="AP10" s="231">
        <f t="shared" si="20"/>
        <v>0</v>
      </c>
      <c r="AQ10" s="231">
        <f t="shared" si="20"/>
        <v>0</v>
      </c>
      <c r="AR10" s="231">
        <f t="shared" si="20"/>
        <v>0</v>
      </c>
      <c r="AS10" s="231">
        <f t="shared" si="20"/>
        <v>0</v>
      </c>
    </row>
    <row r="11" spans="1:47" ht="26.1" customHeight="1" outlineLevel="1">
      <c r="A11" s="200" t="s">
        <v>84</v>
      </c>
      <c r="B11" s="147"/>
      <c r="C11" s="251">
        <f>COUNTIF(C51:C75,"A")</f>
        <v>0</v>
      </c>
      <c r="D11" s="251">
        <f>COUNTIF(D51:D75,"A")</f>
        <v>1</v>
      </c>
      <c r="E11" s="251">
        <f t="shared" ref="E11:M11" si="21">COUNTIF(E51:E75,"A")</f>
        <v>1</v>
      </c>
      <c r="F11" s="251">
        <f t="shared" si="21"/>
        <v>1</v>
      </c>
      <c r="G11" s="251">
        <f t="shared" si="21"/>
        <v>1</v>
      </c>
      <c r="H11" s="251">
        <f t="shared" si="21"/>
        <v>1</v>
      </c>
      <c r="I11" s="251">
        <f t="shared" si="21"/>
        <v>1</v>
      </c>
      <c r="J11" s="251">
        <f t="shared" si="21"/>
        <v>1</v>
      </c>
      <c r="K11" s="251">
        <f t="shared" si="21"/>
        <v>1</v>
      </c>
      <c r="L11" s="251">
        <f t="shared" si="21"/>
        <v>1</v>
      </c>
      <c r="M11" s="251">
        <f t="shared" si="21"/>
        <v>1</v>
      </c>
      <c r="N11" s="251">
        <f>COUNTIF(N51:N75,"1")</f>
        <v>1</v>
      </c>
      <c r="O11" s="203"/>
      <c r="P11" s="200" t="s">
        <v>84</v>
      </c>
      <c r="Q11" s="147"/>
      <c r="R11" s="251">
        <f t="shared" ref="R11:AB11" si="22">COUNTIF(R51:R75,"A")</f>
        <v>1</v>
      </c>
      <c r="S11" s="251">
        <f t="shared" si="22"/>
        <v>1</v>
      </c>
      <c r="T11" s="251">
        <f t="shared" si="22"/>
        <v>1</v>
      </c>
      <c r="U11" s="251">
        <f t="shared" si="22"/>
        <v>1</v>
      </c>
      <c r="V11" s="251">
        <f t="shared" si="22"/>
        <v>1</v>
      </c>
      <c r="W11" s="251">
        <f t="shared" si="22"/>
        <v>1</v>
      </c>
      <c r="X11" s="251">
        <f t="shared" si="22"/>
        <v>1</v>
      </c>
      <c r="Y11" s="251">
        <f t="shared" si="22"/>
        <v>1</v>
      </c>
      <c r="Z11" s="251">
        <f t="shared" si="22"/>
        <v>1</v>
      </c>
      <c r="AA11" s="251">
        <f t="shared" si="22"/>
        <v>1</v>
      </c>
      <c r="AB11" s="251">
        <f t="shared" si="22"/>
        <v>1</v>
      </c>
      <c r="AC11" s="251">
        <f>COUNTIF(AC51:AC75,"1")</f>
        <v>1</v>
      </c>
      <c r="AD11" s="230"/>
      <c r="AE11" s="200" t="s">
        <v>84</v>
      </c>
      <c r="AF11" s="147"/>
      <c r="AG11" s="251">
        <f>COUNTIF(AG51:AG76,"A")</f>
        <v>0</v>
      </c>
      <c r="AH11" s="251">
        <f t="shared" ref="AH11:AR11" si="23">COUNTIF(AH51:AH76,"A")</f>
        <v>0</v>
      </c>
      <c r="AI11" s="251">
        <f t="shared" si="23"/>
        <v>0</v>
      </c>
      <c r="AJ11" s="251">
        <f t="shared" si="23"/>
        <v>0</v>
      </c>
      <c r="AK11" s="251">
        <f t="shared" si="23"/>
        <v>0</v>
      </c>
      <c r="AL11" s="251">
        <f t="shared" si="23"/>
        <v>0</v>
      </c>
      <c r="AM11" s="251">
        <f t="shared" si="23"/>
        <v>0</v>
      </c>
      <c r="AN11" s="251">
        <f t="shared" si="23"/>
        <v>0</v>
      </c>
      <c r="AO11" s="251">
        <f t="shared" si="23"/>
        <v>0</v>
      </c>
      <c r="AP11" s="251">
        <f t="shared" si="23"/>
        <v>0</v>
      </c>
      <c r="AQ11" s="251">
        <f t="shared" si="23"/>
        <v>0</v>
      </c>
      <c r="AR11" s="251">
        <f t="shared" si="23"/>
        <v>0</v>
      </c>
      <c r="AS11" s="251">
        <f>COUNTIF(AS51:AS76,"1")</f>
        <v>0</v>
      </c>
    </row>
    <row r="13" spans="1:47" s="131" customFormat="1" ht="30" customHeight="1">
      <c r="A13" s="129" t="s">
        <v>21</v>
      </c>
      <c r="B13" s="463" t="str">
        <f>'MATCH DETAILS'!B4</f>
        <v>HORSPATH ROAD, OXFORD</v>
      </c>
      <c r="C13" s="463"/>
      <c r="D13" s="463"/>
      <c r="E13" s="463"/>
      <c r="F13" s="463"/>
      <c r="G13" s="463"/>
      <c r="H13" s="463"/>
      <c r="I13" s="463"/>
      <c r="J13" s="463"/>
      <c r="K13" s="463"/>
      <c r="L13" s="463"/>
      <c r="M13" s="463"/>
      <c r="N13" s="463"/>
      <c r="O13" s="463"/>
      <c r="P13" s="465" t="s">
        <v>232</v>
      </c>
      <c r="Q13" s="465"/>
      <c r="R13" s="465"/>
      <c r="S13" s="465"/>
      <c r="T13" s="465"/>
      <c r="U13" s="465"/>
      <c r="V13" s="465"/>
      <c r="W13" s="465"/>
      <c r="X13" s="465"/>
      <c r="Y13" s="465"/>
      <c r="Z13" s="465"/>
      <c r="AA13" s="465"/>
      <c r="AB13" s="465"/>
      <c r="AC13" s="465"/>
      <c r="AD13" s="465"/>
      <c r="AE13" s="461" t="s">
        <v>192</v>
      </c>
      <c r="AF13" s="461"/>
      <c r="AG13" s="461"/>
      <c r="AH13" s="461"/>
      <c r="AI13" s="461"/>
      <c r="AJ13" s="461"/>
      <c r="AK13" s="461"/>
      <c r="AL13" s="461"/>
      <c r="AM13" s="461"/>
      <c r="AN13" s="461"/>
      <c r="AO13" s="461"/>
      <c r="AP13" s="461"/>
      <c r="AQ13" s="219"/>
      <c r="AR13" s="459" t="str">
        <f>'MATCH DETAILS'!C10</f>
        <v>R</v>
      </c>
      <c r="AS13" s="459"/>
      <c r="AT13" s="459"/>
      <c r="AU13" s="130"/>
    </row>
    <row r="14" spans="1:47" s="134" customFormat="1" ht="30" customHeight="1">
      <c r="A14" s="132" t="s">
        <v>22</v>
      </c>
      <c r="B14" s="464">
        <f>'MATCH DETAILS'!B3</f>
        <v>41525</v>
      </c>
      <c r="C14" s="464"/>
      <c r="D14" s="464"/>
      <c r="E14" s="464"/>
      <c r="F14" s="464"/>
      <c r="G14" s="464"/>
      <c r="H14" s="464"/>
      <c r="I14" s="464"/>
      <c r="J14" s="464"/>
      <c r="K14" s="464"/>
      <c r="L14" s="464"/>
      <c r="M14" s="464"/>
      <c r="N14" s="464"/>
      <c r="O14" s="464"/>
      <c r="P14" s="465" t="s">
        <v>193</v>
      </c>
      <c r="Q14" s="465"/>
      <c r="R14" s="465"/>
      <c r="S14" s="465"/>
      <c r="T14" s="465"/>
      <c r="U14" s="465"/>
      <c r="V14" s="465"/>
      <c r="W14" s="465"/>
      <c r="X14" s="465"/>
      <c r="Y14" s="465"/>
      <c r="Z14" s="465"/>
      <c r="AA14" s="465"/>
      <c r="AB14" s="465"/>
      <c r="AC14" s="465"/>
      <c r="AD14" s="465"/>
      <c r="AE14" s="462" t="str">
        <f>'MATCH DETAILS'!B10</f>
        <v>RADLEY</v>
      </c>
      <c r="AF14" s="462"/>
      <c r="AG14" s="462"/>
      <c r="AH14" s="462"/>
      <c r="AI14" s="462"/>
      <c r="AJ14" s="462"/>
      <c r="AK14" s="462"/>
      <c r="AL14" s="462"/>
      <c r="AM14" s="462"/>
      <c r="AN14" s="462"/>
      <c r="AO14" s="462"/>
      <c r="AP14" s="462"/>
      <c r="AQ14" s="220"/>
      <c r="AR14" s="460" t="str">
        <f>'MATCH DETAILS'!D10</f>
        <v>RR</v>
      </c>
      <c r="AS14" s="460"/>
      <c r="AT14" s="460"/>
      <c r="AU14" s="133"/>
    </row>
    <row r="15" spans="1:47" s="136" customFormat="1" ht="91.5" customHeight="1">
      <c r="A15" s="195" t="s">
        <v>194</v>
      </c>
      <c r="B15" s="196"/>
      <c r="C15" s="144" t="s">
        <v>262</v>
      </c>
      <c r="D15" s="197" t="s">
        <v>195</v>
      </c>
      <c r="E15" s="144" t="s">
        <v>14</v>
      </c>
      <c r="F15" s="197" t="s">
        <v>6</v>
      </c>
      <c r="G15" s="144" t="s">
        <v>197</v>
      </c>
      <c r="H15" s="197" t="s">
        <v>198</v>
      </c>
      <c r="I15" s="198" t="s">
        <v>2</v>
      </c>
      <c r="J15" s="197" t="s">
        <v>196</v>
      </c>
      <c r="K15" s="198" t="s">
        <v>199</v>
      </c>
      <c r="L15" s="197" t="s">
        <v>4</v>
      </c>
      <c r="M15" s="198" t="s">
        <v>3</v>
      </c>
      <c r="N15" s="197" t="s">
        <v>8</v>
      </c>
      <c r="O15" s="252"/>
      <c r="P15" s="195" t="s">
        <v>200</v>
      </c>
      <c r="Q15" s="196"/>
      <c r="R15" s="197" t="s">
        <v>198</v>
      </c>
      <c r="S15" s="198" t="s">
        <v>9</v>
      </c>
      <c r="T15" s="197" t="s">
        <v>197</v>
      </c>
      <c r="U15" s="198" t="s">
        <v>6</v>
      </c>
      <c r="V15" s="197" t="s">
        <v>196</v>
      </c>
      <c r="W15" s="198" t="s">
        <v>2</v>
      </c>
      <c r="X15" s="197" t="s">
        <v>199</v>
      </c>
      <c r="Y15" s="198" t="s">
        <v>13</v>
      </c>
      <c r="Z15" s="197" t="s">
        <v>195</v>
      </c>
      <c r="AA15" s="198" t="s">
        <v>4</v>
      </c>
      <c r="AB15" s="197" t="s">
        <v>3</v>
      </c>
      <c r="AC15" s="198" t="s">
        <v>8</v>
      </c>
      <c r="AD15" s="252"/>
      <c r="AE15" s="195" t="s">
        <v>201</v>
      </c>
      <c r="AF15" s="196"/>
      <c r="AG15" s="197" t="s">
        <v>198</v>
      </c>
      <c r="AH15" s="198" t="s">
        <v>197</v>
      </c>
      <c r="AI15" s="197" t="s">
        <v>15</v>
      </c>
      <c r="AJ15" s="198" t="s">
        <v>6</v>
      </c>
      <c r="AK15" s="197" t="s">
        <v>196</v>
      </c>
      <c r="AL15" s="198" t="s">
        <v>2</v>
      </c>
      <c r="AM15" s="197" t="s">
        <v>199</v>
      </c>
      <c r="AN15" s="198" t="s">
        <v>13</v>
      </c>
      <c r="AO15" s="197" t="s">
        <v>195</v>
      </c>
      <c r="AP15" s="198" t="s">
        <v>4</v>
      </c>
      <c r="AQ15" s="253"/>
      <c r="AR15" s="198" t="s">
        <v>3</v>
      </c>
      <c r="AS15" s="197" t="s">
        <v>8</v>
      </c>
      <c r="AT15" s="252"/>
      <c r="AU15" s="135"/>
    </row>
    <row r="16" spans="1:47" s="138" customFormat="1" ht="39.950000000000003" customHeight="1">
      <c r="A16" s="200"/>
      <c r="B16" s="147"/>
      <c r="C16" s="202">
        <v>0.40625</v>
      </c>
      <c r="D16" s="201">
        <v>0.41666666666666669</v>
      </c>
      <c r="E16" s="202">
        <v>0.4375</v>
      </c>
      <c r="F16" s="201">
        <v>0.45833333333333331</v>
      </c>
      <c r="G16" s="202">
        <v>0.5</v>
      </c>
      <c r="H16" s="201">
        <v>0.54166666666666663</v>
      </c>
      <c r="I16" s="202">
        <v>0.55555555555555558</v>
      </c>
      <c r="J16" s="201">
        <v>0.58333333333333337</v>
      </c>
      <c r="K16" s="202">
        <v>0.625</v>
      </c>
      <c r="L16" s="201">
        <v>0.63888888888888895</v>
      </c>
      <c r="M16" s="202">
        <v>0.66319444444444442</v>
      </c>
      <c r="N16" s="201">
        <v>0.69791666666666663</v>
      </c>
      <c r="O16" s="234"/>
      <c r="P16" s="200"/>
      <c r="Q16" s="147"/>
      <c r="R16" s="201">
        <v>0.41666666666666669</v>
      </c>
      <c r="S16" s="202">
        <v>0.4513888888888889</v>
      </c>
      <c r="T16" s="201">
        <v>0.45833333333333331</v>
      </c>
      <c r="U16" s="202">
        <v>0.47222222222222227</v>
      </c>
      <c r="V16" s="201">
        <v>0.5</v>
      </c>
      <c r="W16" s="202">
        <v>0.54861111111111105</v>
      </c>
      <c r="X16" s="201">
        <v>0.58333333333333337</v>
      </c>
      <c r="Y16" s="202">
        <v>0.59027777777777779</v>
      </c>
      <c r="Z16" s="201">
        <v>0.625</v>
      </c>
      <c r="AA16" s="202">
        <v>0.64583333333333337</v>
      </c>
      <c r="AB16" s="201">
        <v>0.67708333333333337</v>
      </c>
      <c r="AC16" s="202">
        <v>0.70486111111111116</v>
      </c>
      <c r="AD16" s="234"/>
      <c r="AE16" s="200"/>
      <c r="AF16" s="147"/>
      <c r="AG16" s="201">
        <v>0.41666666666666669</v>
      </c>
      <c r="AH16" s="202">
        <v>0.45833333333333331</v>
      </c>
      <c r="AI16" s="201">
        <v>0.46527777777777773</v>
      </c>
      <c r="AJ16" s="202">
        <v>0.47222222222222227</v>
      </c>
      <c r="AK16" s="201">
        <v>0.5</v>
      </c>
      <c r="AL16" s="202">
        <v>0.55208333333333337</v>
      </c>
      <c r="AM16" s="201">
        <v>0.58333333333333337</v>
      </c>
      <c r="AN16" s="202">
        <v>0.59375</v>
      </c>
      <c r="AO16" s="201">
        <v>0.625</v>
      </c>
      <c r="AP16" s="202">
        <v>0.65277777777777779</v>
      </c>
      <c r="AQ16" s="254"/>
      <c r="AR16" s="202">
        <v>0.67708333333333337</v>
      </c>
      <c r="AS16" s="201">
        <v>0.71180555555555547</v>
      </c>
      <c r="AT16" s="234"/>
      <c r="AU16" s="137"/>
    </row>
    <row r="17" spans="1:50" ht="24.95" customHeight="1">
      <c r="A17" s="223" t="s">
        <v>370</v>
      </c>
      <c r="B17" s="154" t="s">
        <v>437</v>
      </c>
      <c r="C17" s="154" t="s">
        <v>786</v>
      </c>
      <c r="D17" s="204"/>
      <c r="E17" s="151" t="s">
        <v>416</v>
      </c>
      <c r="F17" s="204"/>
      <c r="G17" s="151"/>
      <c r="H17" s="204"/>
      <c r="I17" s="151"/>
      <c r="J17" s="204" t="s">
        <v>416</v>
      </c>
      <c r="K17" s="151"/>
      <c r="L17" s="204"/>
      <c r="M17" s="154"/>
      <c r="N17" s="204"/>
      <c r="O17" s="234"/>
      <c r="P17" s="223" t="s">
        <v>371</v>
      </c>
      <c r="Q17" s="154">
        <v>1</v>
      </c>
      <c r="R17" s="204" t="s">
        <v>1</v>
      </c>
      <c r="S17" s="151" t="s">
        <v>1</v>
      </c>
      <c r="T17" s="204"/>
      <c r="U17" s="151"/>
      <c r="V17" s="204"/>
      <c r="W17" s="151"/>
      <c r="X17" s="204" t="s">
        <v>1</v>
      </c>
      <c r="Y17" s="151"/>
      <c r="Z17" s="204"/>
      <c r="AA17" s="151"/>
      <c r="AB17" s="204"/>
      <c r="AC17" s="151"/>
      <c r="AD17" s="234"/>
      <c r="AE17" s="223" t="s">
        <v>374</v>
      </c>
      <c r="AF17" s="154">
        <v>1</v>
      </c>
      <c r="AG17" s="204"/>
      <c r="AH17" s="151" t="s">
        <v>0</v>
      </c>
      <c r="AI17" s="204"/>
      <c r="AJ17" s="151" t="s">
        <v>0</v>
      </c>
      <c r="AK17" s="204"/>
      <c r="AL17" s="151"/>
      <c r="AM17" s="204"/>
      <c r="AN17" s="151"/>
      <c r="AO17" s="204"/>
      <c r="AP17" s="151"/>
      <c r="AQ17" s="235"/>
      <c r="AR17" s="151" t="s">
        <v>0</v>
      </c>
      <c r="AS17" s="204"/>
      <c r="AT17" s="234"/>
      <c r="AU17" s="139"/>
      <c r="AV17" s="157" t="str">
        <f t="shared" ref="AV17:AV42" si="24">A17</f>
        <v>Anabel Pozniak</v>
      </c>
      <c r="AW17" s="157" t="str">
        <f t="shared" ref="AW17:AW42" si="25">P17</f>
        <v>Abbey Cottam</v>
      </c>
      <c r="AX17" s="157" t="str">
        <f t="shared" ref="AX17:AX42" si="26">AE17</f>
        <v>Erika Davies</v>
      </c>
    </row>
    <row r="18" spans="1:50" ht="24.95" customHeight="1">
      <c r="A18" s="223" t="s">
        <v>502</v>
      </c>
      <c r="B18" s="154" t="s">
        <v>437</v>
      </c>
      <c r="C18" s="154" t="s">
        <v>416</v>
      </c>
      <c r="D18" s="204"/>
      <c r="E18" s="151"/>
      <c r="F18" s="204"/>
      <c r="G18" s="151"/>
      <c r="H18" s="204"/>
      <c r="I18" s="151" t="s">
        <v>416</v>
      </c>
      <c r="J18" s="204"/>
      <c r="K18" s="151"/>
      <c r="L18" s="204" t="s">
        <v>416</v>
      </c>
      <c r="M18" s="154"/>
      <c r="N18" s="204">
        <v>3</v>
      </c>
      <c r="O18" s="234"/>
      <c r="P18" s="223" t="s">
        <v>373</v>
      </c>
      <c r="Q18" s="154">
        <v>2</v>
      </c>
      <c r="R18" s="204"/>
      <c r="S18" s="151"/>
      <c r="T18" s="204"/>
      <c r="U18" s="151"/>
      <c r="V18" s="204"/>
      <c r="W18" s="151"/>
      <c r="X18" s="204" t="s">
        <v>0</v>
      </c>
      <c r="Y18" s="151"/>
      <c r="Z18" s="204" t="s">
        <v>1</v>
      </c>
      <c r="AA18" s="151"/>
      <c r="AB18" s="204" t="s">
        <v>1</v>
      </c>
      <c r="AC18" s="151"/>
      <c r="AD18" s="234"/>
      <c r="AE18" s="223" t="s">
        <v>381</v>
      </c>
      <c r="AF18" s="154">
        <v>2</v>
      </c>
      <c r="AG18" s="204"/>
      <c r="AH18" s="151"/>
      <c r="AI18" s="204" t="s">
        <v>1</v>
      </c>
      <c r="AJ18" s="151"/>
      <c r="AK18" s="204"/>
      <c r="AL18" s="151"/>
      <c r="AM18" s="204"/>
      <c r="AN18" s="151" t="s">
        <v>0</v>
      </c>
      <c r="AO18" s="204" t="s">
        <v>0</v>
      </c>
      <c r="AP18" s="151"/>
      <c r="AQ18" s="235"/>
      <c r="AR18" s="151"/>
      <c r="AS18" s="204"/>
      <c r="AT18" s="234"/>
      <c r="AU18" s="139"/>
      <c r="AV18" s="157" t="str">
        <f t="shared" si="24"/>
        <v>Eden Bridges Martin</v>
      </c>
      <c r="AW18" s="157" t="str">
        <f t="shared" si="25"/>
        <v>Amelia Perrin</v>
      </c>
      <c r="AX18" s="157" t="str">
        <f t="shared" si="26"/>
        <v>Bethany Mulvany</v>
      </c>
    </row>
    <row r="19" spans="1:50" ht="24.95" customHeight="1">
      <c r="A19" s="223" t="s">
        <v>372</v>
      </c>
      <c r="B19" s="154" t="s">
        <v>437</v>
      </c>
      <c r="C19" s="154"/>
      <c r="D19" s="204"/>
      <c r="E19" s="151" t="s">
        <v>0</v>
      </c>
      <c r="F19" s="204"/>
      <c r="G19" s="151" t="s">
        <v>416</v>
      </c>
      <c r="H19" s="204" t="s">
        <v>416</v>
      </c>
      <c r="I19" s="151"/>
      <c r="J19" s="204"/>
      <c r="K19" s="151"/>
      <c r="L19" s="204"/>
      <c r="M19" s="154"/>
      <c r="N19" s="204"/>
      <c r="O19" s="234"/>
      <c r="P19" s="223" t="s">
        <v>504</v>
      </c>
      <c r="Q19" s="154">
        <v>9</v>
      </c>
      <c r="R19" s="204"/>
      <c r="S19" s="151"/>
      <c r="T19" s="204" t="s">
        <v>0</v>
      </c>
      <c r="U19" s="151"/>
      <c r="V19" s="204" t="s">
        <v>0</v>
      </c>
      <c r="W19" s="151"/>
      <c r="X19" s="204"/>
      <c r="Y19" s="151"/>
      <c r="Z19" s="204"/>
      <c r="AA19" s="151"/>
      <c r="AB19" s="204"/>
      <c r="AC19" s="151"/>
      <c r="AD19" s="234"/>
      <c r="AE19" s="223" t="s">
        <v>376</v>
      </c>
      <c r="AF19" s="154">
        <v>3</v>
      </c>
      <c r="AG19" s="204"/>
      <c r="AH19" s="151"/>
      <c r="AI19" s="204" t="s">
        <v>0</v>
      </c>
      <c r="AJ19" s="151"/>
      <c r="AK19" s="204"/>
      <c r="AL19" s="151" t="s">
        <v>0</v>
      </c>
      <c r="AM19" s="204"/>
      <c r="AN19" s="151"/>
      <c r="AO19" s="204"/>
      <c r="AP19" s="151" t="s">
        <v>0</v>
      </c>
      <c r="AQ19" s="235"/>
      <c r="AR19" s="151"/>
      <c r="AS19" s="204"/>
      <c r="AT19" s="234"/>
      <c r="AU19" s="139"/>
      <c r="AV19" s="157" t="str">
        <f t="shared" si="24"/>
        <v>Elisha Brew</v>
      </c>
      <c r="AW19" s="157" t="str">
        <f t="shared" si="25"/>
        <v>Luisa Chantler Edmond</v>
      </c>
      <c r="AX19" s="157" t="str">
        <f t="shared" si="26"/>
        <v>Gina Sunderland</v>
      </c>
    </row>
    <row r="20" spans="1:50" ht="24.95" customHeight="1">
      <c r="A20" s="223" t="s">
        <v>375</v>
      </c>
      <c r="B20" s="154" t="s">
        <v>437</v>
      </c>
      <c r="C20" s="154" t="s">
        <v>416</v>
      </c>
      <c r="D20" s="204"/>
      <c r="E20" s="151" t="s">
        <v>416</v>
      </c>
      <c r="F20" s="204"/>
      <c r="G20" s="151"/>
      <c r="H20" s="204"/>
      <c r="I20" s="151" t="s">
        <v>416</v>
      </c>
      <c r="J20" s="204"/>
      <c r="K20" s="151"/>
      <c r="L20" s="204"/>
      <c r="M20" s="154"/>
      <c r="N20" s="204"/>
      <c r="O20" s="234"/>
      <c r="P20" s="223" t="s">
        <v>392</v>
      </c>
      <c r="Q20" s="154">
        <v>10</v>
      </c>
      <c r="R20" s="204"/>
      <c r="S20" s="151"/>
      <c r="T20" s="204"/>
      <c r="U20" s="151"/>
      <c r="V20" s="204" t="s">
        <v>1</v>
      </c>
      <c r="W20" s="151"/>
      <c r="X20" s="204"/>
      <c r="Y20" s="151" t="s">
        <v>0</v>
      </c>
      <c r="Z20" s="204"/>
      <c r="AA20" s="151"/>
      <c r="AB20" s="204"/>
      <c r="AC20" s="151"/>
      <c r="AD20" s="234"/>
      <c r="AE20" s="223"/>
      <c r="AF20" s="154">
        <v>4</v>
      </c>
      <c r="AG20" s="204"/>
      <c r="AH20" s="151"/>
      <c r="AI20" s="204"/>
      <c r="AJ20" s="151"/>
      <c r="AK20" s="204"/>
      <c r="AL20" s="151"/>
      <c r="AM20" s="204"/>
      <c r="AN20" s="151"/>
      <c r="AO20" s="204"/>
      <c r="AP20" s="151"/>
      <c r="AQ20" s="235"/>
      <c r="AR20" s="151"/>
      <c r="AS20" s="204"/>
      <c r="AT20" s="234"/>
      <c r="AU20" s="139"/>
      <c r="AV20" s="157" t="str">
        <f t="shared" si="24"/>
        <v>Freya Gordon James</v>
      </c>
      <c r="AW20" s="157" t="str">
        <f t="shared" si="25"/>
        <v>Micaela Tracey Ramos</v>
      </c>
      <c r="AX20" s="157">
        <f t="shared" si="26"/>
        <v>0</v>
      </c>
    </row>
    <row r="21" spans="1:50" ht="24.95" customHeight="1">
      <c r="A21" s="223" t="s">
        <v>377</v>
      </c>
      <c r="B21" s="154" t="s">
        <v>437</v>
      </c>
      <c r="C21" s="154"/>
      <c r="D21" s="204"/>
      <c r="E21" s="151" t="s">
        <v>416</v>
      </c>
      <c r="F21" s="204"/>
      <c r="G21" s="151"/>
      <c r="H21" s="204"/>
      <c r="I21" s="151" t="s">
        <v>416</v>
      </c>
      <c r="J21" s="204"/>
      <c r="K21" s="151"/>
      <c r="L21" s="204" t="s">
        <v>416</v>
      </c>
      <c r="M21" s="154"/>
      <c r="N21" s="204"/>
      <c r="O21" s="234"/>
      <c r="P21" s="223" t="s">
        <v>394</v>
      </c>
      <c r="Q21" s="154">
        <v>11</v>
      </c>
      <c r="R21" s="204"/>
      <c r="S21" s="151"/>
      <c r="T21" s="204"/>
      <c r="U21" s="151"/>
      <c r="V21" s="204"/>
      <c r="W21" s="151" t="s">
        <v>1</v>
      </c>
      <c r="X21" s="204"/>
      <c r="Y21" s="151"/>
      <c r="Z21" s="204"/>
      <c r="AA21" s="151" t="s">
        <v>1</v>
      </c>
      <c r="AB21" s="204"/>
      <c r="AC21" s="151">
        <v>3</v>
      </c>
      <c r="AD21" s="234"/>
      <c r="AE21" s="223"/>
      <c r="AF21" s="154">
        <v>5</v>
      </c>
      <c r="AG21" s="204"/>
      <c r="AH21" s="151"/>
      <c r="AI21" s="204"/>
      <c r="AJ21" s="151"/>
      <c r="AK21" s="204"/>
      <c r="AL21" s="151"/>
      <c r="AM21" s="204"/>
      <c r="AN21" s="151"/>
      <c r="AO21" s="204"/>
      <c r="AP21" s="151"/>
      <c r="AQ21" s="235"/>
      <c r="AR21" s="151"/>
      <c r="AS21" s="204"/>
      <c r="AT21" s="234"/>
      <c r="AU21" s="139"/>
      <c r="AV21" s="157" t="str">
        <f t="shared" si="24"/>
        <v>Hannah Mott</v>
      </c>
      <c r="AW21" s="157" t="str">
        <f t="shared" si="25"/>
        <v>Stephanie Mott</v>
      </c>
      <c r="AX21" s="157">
        <f t="shared" si="26"/>
        <v>0</v>
      </c>
    </row>
    <row r="22" spans="1:50" ht="24.95" customHeight="1">
      <c r="A22" s="223" t="s">
        <v>398</v>
      </c>
      <c r="B22" s="154" t="s">
        <v>437</v>
      </c>
      <c r="C22" s="154" t="s">
        <v>416</v>
      </c>
      <c r="D22" s="204"/>
      <c r="E22" s="151"/>
      <c r="F22" s="204" t="s">
        <v>416</v>
      </c>
      <c r="G22" s="151"/>
      <c r="H22" s="204"/>
      <c r="I22" s="151" t="s">
        <v>416</v>
      </c>
      <c r="J22" s="204"/>
      <c r="K22" s="151"/>
      <c r="L22" s="204"/>
      <c r="M22" s="154"/>
      <c r="N22" s="204"/>
      <c r="O22" s="234"/>
      <c r="P22" s="223" t="s">
        <v>397</v>
      </c>
      <c r="Q22" s="154">
        <v>16</v>
      </c>
      <c r="R22" s="204"/>
      <c r="S22" s="151"/>
      <c r="T22" s="204"/>
      <c r="U22" s="151"/>
      <c r="V22" s="204"/>
      <c r="W22" s="151" t="s">
        <v>0</v>
      </c>
      <c r="X22" s="204"/>
      <c r="Y22" s="151"/>
      <c r="Z22" s="204"/>
      <c r="AA22" s="151" t="s">
        <v>1</v>
      </c>
      <c r="AB22" s="204"/>
      <c r="AC22" s="151">
        <v>1</v>
      </c>
      <c r="AD22" s="234"/>
      <c r="AE22" s="223"/>
      <c r="AF22" s="154">
        <v>6</v>
      </c>
      <c r="AG22" s="204"/>
      <c r="AH22" s="151"/>
      <c r="AI22" s="204"/>
      <c r="AJ22" s="151"/>
      <c r="AK22" s="204"/>
      <c r="AL22" s="151"/>
      <c r="AM22" s="204"/>
      <c r="AN22" s="151"/>
      <c r="AO22" s="204"/>
      <c r="AP22" s="151"/>
      <c r="AQ22" s="235"/>
      <c r="AR22" s="151"/>
      <c r="AS22" s="204"/>
      <c r="AT22" s="234"/>
      <c r="AU22" s="139"/>
      <c r="AV22" s="157" t="str">
        <f t="shared" si="24"/>
        <v>Martha Adams</v>
      </c>
      <c r="AW22" s="157" t="str">
        <f t="shared" si="25"/>
        <v>Zoe Chung</v>
      </c>
      <c r="AX22" s="157">
        <f t="shared" si="26"/>
        <v>0</v>
      </c>
    </row>
    <row r="23" spans="1:50" ht="24.95" customHeight="1">
      <c r="A23" s="223" t="s">
        <v>382</v>
      </c>
      <c r="B23" s="154" t="s">
        <v>437</v>
      </c>
      <c r="C23" s="154" t="s">
        <v>416</v>
      </c>
      <c r="D23" s="204"/>
      <c r="E23" s="151"/>
      <c r="F23" s="204" t="s">
        <v>1</v>
      </c>
      <c r="G23" s="151"/>
      <c r="H23" s="204"/>
      <c r="I23" s="151"/>
      <c r="J23" s="204"/>
      <c r="K23" s="151"/>
      <c r="L23" s="204"/>
      <c r="M23" s="154"/>
      <c r="N23" s="204"/>
      <c r="O23" s="234"/>
      <c r="P23" s="223" t="s">
        <v>503</v>
      </c>
      <c r="Q23" s="154" t="s">
        <v>437</v>
      </c>
      <c r="R23" s="204"/>
      <c r="S23" s="151"/>
      <c r="T23" s="204"/>
      <c r="U23" s="151" t="s">
        <v>1</v>
      </c>
      <c r="V23" s="204"/>
      <c r="W23" s="151"/>
      <c r="X23" s="204"/>
      <c r="Y23" s="151"/>
      <c r="Z23" s="204" t="s">
        <v>416</v>
      </c>
      <c r="AA23" s="151"/>
      <c r="AB23" s="204"/>
      <c r="AC23" s="151"/>
      <c r="AD23" s="234"/>
      <c r="AE23" s="223"/>
      <c r="AF23" s="154">
        <v>7</v>
      </c>
      <c r="AG23" s="204"/>
      <c r="AH23" s="151"/>
      <c r="AI23" s="204"/>
      <c r="AJ23" s="151"/>
      <c r="AK23" s="204"/>
      <c r="AL23" s="151"/>
      <c r="AM23" s="204"/>
      <c r="AN23" s="151"/>
      <c r="AO23" s="204"/>
      <c r="AP23" s="151"/>
      <c r="AQ23" s="235"/>
      <c r="AR23" s="151"/>
      <c r="AS23" s="204"/>
      <c r="AT23" s="234"/>
      <c r="AU23" s="139"/>
      <c r="AV23" s="157" t="str">
        <f t="shared" si="24"/>
        <v>Millie Tomlin</v>
      </c>
      <c r="AW23" s="157" t="str">
        <f t="shared" si="25"/>
        <v>Carmen Tracey Ramos</v>
      </c>
      <c r="AX23" s="157">
        <f t="shared" si="26"/>
        <v>0</v>
      </c>
    </row>
    <row r="24" spans="1:50" ht="24.95" customHeight="1">
      <c r="A24" s="223" t="s">
        <v>384</v>
      </c>
      <c r="B24" s="154" t="s">
        <v>437</v>
      </c>
      <c r="C24" s="154"/>
      <c r="D24" s="204" t="s">
        <v>0</v>
      </c>
      <c r="E24" s="151"/>
      <c r="F24" s="204"/>
      <c r="G24" s="151"/>
      <c r="H24" s="204"/>
      <c r="I24" s="151" t="s">
        <v>1</v>
      </c>
      <c r="J24" s="204"/>
      <c r="K24" s="151"/>
      <c r="L24" s="204" t="s">
        <v>416</v>
      </c>
      <c r="M24" s="154"/>
      <c r="N24" s="204">
        <v>2</v>
      </c>
      <c r="O24" s="234"/>
      <c r="P24" s="223" t="s">
        <v>378</v>
      </c>
      <c r="Q24" s="154" t="s">
        <v>437</v>
      </c>
      <c r="R24" s="204"/>
      <c r="S24" s="151"/>
      <c r="T24" s="204"/>
      <c r="U24" s="151"/>
      <c r="V24" s="204"/>
      <c r="W24" s="151" t="s">
        <v>416</v>
      </c>
      <c r="X24" s="204"/>
      <c r="Y24" s="151"/>
      <c r="Z24" s="204" t="s">
        <v>416</v>
      </c>
      <c r="AA24" s="151" t="s">
        <v>416</v>
      </c>
      <c r="AB24" s="204"/>
      <c r="AC24" s="151">
        <v>2</v>
      </c>
      <c r="AD24" s="234"/>
      <c r="AE24" s="223"/>
      <c r="AF24" s="154">
        <v>8</v>
      </c>
      <c r="AG24" s="204"/>
      <c r="AH24" s="151"/>
      <c r="AI24" s="204"/>
      <c r="AJ24" s="151"/>
      <c r="AK24" s="204"/>
      <c r="AL24" s="151"/>
      <c r="AM24" s="204"/>
      <c r="AN24" s="151"/>
      <c r="AO24" s="204"/>
      <c r="AP24" s="151"/>
      <c r="AQ24" s="235"/>
      <c r="AR24" s="151"/>
      <c r="AS24" s="204"/>
      <c r="AT24" s="234"/>
      <c r="AU24" s="139"/>
      <c r="AV24" s="157" t="str">
        <f t="shared" si="24"/>
        <v>Olivia Barnes</v>
      </c>
      <c r="AW24" s="157" t="str">
        <f t="shared" si="25"/>
        <v>Ciara Watkins</v>
      </c>
      <c r="AX24" s="157">
        <f t="shared" si="26"/>
        <v>0</v>
      </c>
    </row>
    <row r="25" spans="1:50" ht="24.95" customHeight="1">
      <c r="A25" s="223" t="s">
        <v>388</v>
      </c>
      <c r="B25" s="154" t="s">
        <v>437</v>
      </c>
      <c r="C25" s="154"/>
      <c r="D25" s="204"/>
      <c r="E25" s="151"/>
      <c r="F25" s="204" t="s">
        <v>0</v>
      </c>
      <c r="G25" s="151" t="s">
        <v>416</v>
      </c>
      <c r="H25" s="204"/>
      <c r="I25" s="151"/>
      <c r="J25" s="204"/>
      <c r="K25" s="151" t="s">
        <v>1</v>
      </c>
      <c r="L25" s="204"/>
      <c r="M25" s="151"/>
      <c r="N25" s="204"/>
      <c r="O25" s="234"/>
      <c r="P25" s="223" t="s">
        <v>380</v>
      </c>
      <c r="Q25" s="154" t="s">
        <v>437</v>
      </c>
      <c r="R25" s="204" t="s">
        <v>0</v>
      </c>
      <c r="S25" s="151"/>
      <c r="T25" s="204" t="s">
        <v>1</v>
      </c>
      <c r="U25" s="151"/>
      <c r="V25" s="204"/>
      <c r="W25" s="151"/>
      <c r="X25" s="204"/>
      <c r="Y25" s="151"/>
      <c r="Z25" s="204"/>
      <c r="AA25" s="151" t="s">
        <v>416</v>
      </c>
      <c r="AB25" s="204"/>
      <c r="AC25" s="151"/>
      <c r="AD25" s="234"/>
      <c r="AE25" s="223"/>
      <c r="AF25" s="154">
        <v>9</v>
      </c>
      <c r="AG25" s="204"/>
      <c r="AH25" s="151"/>
      <c r="AI25" s="204"/>
      <c r="AJ25" s="151"/>
      <c r="AK25" s="204"/>
      <c r="AL25" s="151"/>
      <c r="AM25" s="204"/>
      <c r="AN25" s="151"/>
      <c r="AO25" s="204"/>
      <c r="AP25" s="151"/>
      <c r="AQ25" s="235"/>
      <c r="AR25" s="151"/>
      <c r="AS25" s="204"/>
      <c r="AT25" s="234"/>
      <c r="AU25" s="139"/>
      <c r="AV25" s="157" t="str">
        <f t="shared" si="24"/>
        <v>Rachel Burton</v>
      </c>
      <c r="AW25" s="157" t="str">
        <f t="shared" si="25"/>
        <v>Ellie Smith</v>
      </c>
      <c r="AX25" s="157">
        <f t="shared" si="26"/>
        <v>0</v>
      </c>
    </row>
    <row r="26" spans="1:50" ht="24.95" customHeight="1">
      <c r="A26" s="223" t="s">
        <v>393</v>
      </c>
      <c r="B26" s="154" t="s">
        <v>437</v>
      </c>
      <c r="C26" s="154"/>
      <c r="D26" s="204"/>
      <c r="E26" s="151"/>
      <c r="F26" s="204"/>
      <c r="G26" s="151"/>
      <c r="H26" s="204"/>
      <c r="I26" s="151" t="s">
        <v>416</v>
      </c>
      <c r="J26" s="204"/>
      <c r="K26" s="151"/>
      <c r="L26" s="204"/>
      <c r="M26" s="154" t="s">
        <v>1</v>
      </c>
      <c r="N26" s="204">
        <v>4</v>
      </c>
      <c r="O26" s="234"/>
      <c r="P26" s="223" t="s">
        <v>383</v>
      </c>
      <c r="Q26" s="154" t="s">
        <v>437</v>
      </c>
      <c r="R26" s="204"/>
      <c r="S26" s="151"/>
      <c r="T26" s="204" t="s">
        <v>416</v>
      </c>
      <c r="U26" s="151"/>
      <c r="V26" s="204"/>
      <c r="W26" s="151"/>
      <c r="X26" s="204" t="s">
        <v>416</v>
      </c>
      <c r="Y26" s="151"/>
      <c r="Z26" s="204"/>
      <c r="AA26" s="151"/>
      <c r="AB26" s="204" t="s">
        <v>0</v>
      </c>
      <c r="AC26" s="151"/>
      <c r="AD26" s="234"/>
      <c r="AE26" s="223"/>
      <c r="AF26" s="154">
        <v>10</v>
      </c>
      <c r="AG26" s="204"/>
      <c r="AH26" s="151"/>
      <c r="AI26" s="204"/>
      <c r="AJ26" s="151"/>
      <c r="AK26" s="204"/>
      <c r="AL26" s="151"/>
      <c r="AM26" s="204"/>
      <c r="AN26" s="151"/>
      <c r="AO26" s="204"/>
      <c r="AP26" s="151"/>
      <c r="AQ26" s="235"/>
      <c r="AR26" s="151"/>
      <c r="AS26" s="204"/>
      <c r="AT26" s="234"/>
      <c r="AU26" s="139"/>
      <c r="AV26" s="157" t="str">
        <f t="shared" si="24"/>
        <v>Zoe Lovibond</v>
      </c>
      <c r="AW26" s="157" t="str">
        <f t="shared" si="25"/>
        <v>Faith Brew</v>
      </c>
      <c r="AX26" s="157">
        <f t="shared" si="26"/>
        <v>0</v>
      </c>
    </row>
    <row r="27" spans="1:50" ht="24.95" customHeight="1">
      <c r="A27" s="223" t="s">
        <v>395</v>
      </c>
      <c r="B27" s="154" t="s">
        <v>437</v>
      </c>
      <c r="C27" s="154"/>
      <c r="D27" s="204"/>
      <c r="E27" s="151"/>
      <c r="F27" s="204"/>
      <c r="G27" s="151"/>
      <c r="H27" s="204"/>
      <c r="I27" s="151"/>
      <c r="J27" s="204" t="s">
        <v>1</v>
      </c>
      <c r="K27" s="151" t="s">
        <v>416</v>
      </c>
      <c r="L27" s="204"/>
      <c r="M27" s="154"/>
      <c r="N27" s="204"/>
      <c r="O27" s="234"/>
      <c r="P27" s="223" t="s">
        <v>387</v>
      </c>
      <c r="Q27" s="154" t="s">
        <v>437</v>
      </c>
      <c r="R27" s="204"/>
      <c r="S27" s="151"/>
      <c r="T27" s="204"/>
      <c r="U27" s="151"/>
      <c r="V27" s="204"/>
      <c r="W27" s="151" t="s">
        <v>416</v>
      </c>
      <c r="X27" s="204"/>
      <c r="Y27" s="151"/>
      <c r="Z27" s="204"/>
      <c r="AA27" s="151" t="s">
        <v>416</v>
      </c>
      <c r="AB27" s="204"/>
      <c r="AC27" s="151"/>
      <c r="AD27" s="234"/>
      <c r="AE27" s="223"/>
      <c r="AF27" s="154">
        <v>11</v>
      </c>
      <c r="AG27" s="204"/>
      <c r="AH27" s="151"/>
      <c r="AI27" s="204"/>
      <c r="AJ27" s="151"/>
      <c r="AK27" s="204"/>
      <c r="AL27" s="151"/>
      <c r="AM27" s="204"/>
      <c r="AN27" s="151"/>
      <c r="AO27" s="204"/>
      <c r="AP27" s="151"/>
      <c r="AQ27" s="235"/>
      <c r="AR27" s="151"/>
      <c r="AS27" s="204"/>
      <c r="AT27" s="234"/>
      <c r="AU27" s="139"/>
      <c r="AV27" s="157" t="str">
        <f t="shared" si="24"/>
        <v>Ella Lovibond</v>
      </c>
      <c r="AW27" s="157" t="str">
        <f t="shared" si="25"/>
        <v>Katrina Hull</v>
      </c>
      <c r="AX27" s="157">
        <f t="shared" si="26"/>
        <v>0</v>
      </c>
    </row>
    <row r="28" spans="1:50" ht="24.95" customHeight="1">
      <c r="A28" s="223" t="s">
        <v>399</v>
      </c>
      <c r="B28" s="154" t="s">
        <v>437</v>
      </c>
      <c r="C28" s="154"/>
      <c r="D28" s="204"/>
      <c r="E28" s="151"/>
      <c r="F28" s="204"/>
      <c r="G28" s="151"/>
      <c r="H28" s="204" t="s">
        <v>1</v>
      </c>
      <c r="I28" s="151"/>
      <c r="J28" s="204" t="s">
        <v>416</v>
      </c>
      <c r="K28" s="151"/>
      <c r="L28" s="204" t="s">
        <v>416</v>
      </c>
      <c r="M28" s="154"/>
      <c r="N28" s="204"/>
      <c r="O28" s="234"/>
      <c r="P28" s="223" t="s">
        <v>389</v>
      </c>
      <c r="Q28" s="154" t="s">
        <v>437</v>
      </c>
      <c r="R28" s="204"/>
      <c r="S28" s="151"/>
      <c r="T28" s="204"/>
      <c r="U28" s="151" t="s">
        <v>0</v>
      </c>
      <c r="V28" s="204"/>
      <c r="W28" s="151"/>
      <c r="X28" s="204"/>
      <c r="Y28" s="151"/>
      <c r="Z28" s="204" t="s">
        <v>416</v>
      </c>
      <c r="AA28" s="151"/>
      <c r="AB28" s="204"/>
      <c r="AC28" s="151"/>
      <c r="AD28" s="234"/>
      <c r="AE28" s="223"/>
      <c r="AF28" s="154">
        <v>12</v>
      </c>
      <c r="AG28" s="204"/>
      <c r="AH28" s="151"/>
      <c r="AI28" s="204"/>
      <c r="AJ28" s="151"/>
      <c r="AK28" s="204"/>
      <c r="AL28" s="151"/>
      <c r="AM28" s="204"/>
      <c r="AN28" s="151"/>
      <c r="AO28" s="204"/>
      <c r="AP28" s="151"/>
      <c r="AQ28" s="235"/>
      <c r="AR28" s="151"/>
      <c r="AS28" s="204"/>
      <c r="AT28" s="234"/>
      <c r="AU28" s="139"/>
      <c r="AV28" s="157" t="str">
        <f t="shared" si="24"/>
        <v>Kylah Rowlands</v>
      </c>
      <c r="AW28" s="157" t="str">
        <f t="shared" si="25"/>
        <v>Lauren Burton</v>
      </c>
      <c r="AX28" s="157">
        <f t="shared" si="26"/>
        <v>0</v>
      </c>
    </row>
    <row r="29" spans="1:50" ht="24.95" customHeight="1">
      <c r="A29" s="223" t="s">
        <v>509</v>
      </c>
      <c r="B29" s="154" t="s">
        <v>437</v>
      </c>
      <c r="C29" s="154"/>
      <c r="D29" s="204"/>
      <c r="E29" s="151"/>
      <c r="F29" s="204"/>
      <c r="G29" s="151"/>
      <c r="H29" s="204"/>
      <c r="I29" s="151"/>
      <c r="J29" s="204"/>
      <c r="K29" s="151"/>
      <c r="L29" s="204" t="s">
        <v>416</v>
      </c>
      <c r="M29" s="154"/>
      <c r="N29" s="204"/>
      <c r="O29" s="234"/>
      <c r="P29" s="223" t="s">
        <v>505</v>
      </c>
      <c r="Q29" s="154" t="s">
        <v>437</v>
      </c>
      <c r="R29" s="204"/>
      <c r="S29" s="151" t="s">
        <v>0</v>
      </c>
      <c r="T29" s="204"/>
      <c r="U29" s="151"/>
      <c r="V29" s="204"/>
      <c r="W29" s="151" t="s">
        <v>416</v>
      </c>
      <c r="X29" s="204"/>
      <c r="Y29" s="151"/>
      <c r="Z29" s="204" t="s">
        <v>0</v>
      </c>
      <c r="AA29" s="151"/>
      <c r="AB29" s="204"/>
      <c r="AC29" s="151">
        <v>4</v>
      </c>
      <c r="AD29" s="234"/>
      <c r="AE29" s="223"/>
      <c r="AF29" s="154">
        <v>13</v>
      </c>
      <c r="AG29" s="204"/>
      <c r="AH29" s="151"/>
      <c r="AI29" s="204"/>
      <c r="AJ29" s="151"/>
      <c r="AK29" s="204"/>
      <c r="AL29" s="151"/>
      <c r="AM29" s="204"/>
      <c r="AN29" s="151"/>
      <c r="AO29" s="204"/>
      <c r="AP29" s="151"/>
      <c r="AQ29" s="235"/>
      <c r="AR29" s="151"/>
      <c r="AS29" s="204"/>
      <c r="AT29" s="234"/>
      <c r="AU29" s="139"/>
      <c r="AV29" s="157" t="str">
        <f t="shared" si="24"/>
        <v>Jane St George</v>
      </c>
      <c r="AW29" s="157" t="str">
        <f t="shared" si="25"/>
        <v>Zoe Dickson</v>
      </c>
      <c r="AX29" s="157">
        <f t="shared" si="26"/>
        <v>0</v>
      </c>
    </row>
    <row r="30" spans="1:50" ht="24.95" customHeight="1">
      <c r="A30" s="223" t="s">
        <v>379</v>
      </c>
      <c r="B30" s="154"/>
      <c r="C30" s="154"/>
      <c r="D30" s="204"/>
      <c r="E30" s="151" t="s">
        <v>1</v>
      </c>
      <c r="F30" s="204"/>
      <c r="G30" s="151"/>
      <c r="H30" s="204"/>
      <c r="I30" s="151" t="s">
        <v>0</v>
      </c>
      <c r="J30" s="204"/>
      <c r="K30" s="151"/>
      <c r="L30" s="204" t="s">
        <v>0</v>
      </c>
      <c r="M30" s="154"/>
      <c r="N30" s="204">
        <v>1</v>
      </c>
      <c r="O30" s="234"/>
      <c r="P30" s="223" t="s">
        <v>506</v>
      </c>
      <c r="Q30" s="154" t="s">
        <v>437</v>
      </c>
      <c r="R30" s="204"/>
      <c r="S30" s="151"/>
      <c r="T30" s="204"/>
      <c r="U30" s="151"/>
      <c r="V30" s="204"/>
      <c r="W30" s="151" t="s">
        <v>416</v>
      </c>
      <c r="X30" s="204"/>
      <c r="Y30" s="151"/>
      <c r="Z30" s="204" t="s">
        <v>416</v>
      </c>
      <c r="AA30" s="151"/>
      <c r="AB30" s="204"/>
      <c r="AC30" s="151"/>
      <c r="AD30" s="234"/>
      <c r="AE30" s="223"/>
      <c r="AF30" s="154">
        <v>14</v>
      </c>
      <c r="AG30" s="204"/>
      <c r="AH30" s="151"/>
      <c r="AI30" s="204"/>
      <c r="AJ30" s="151"/>
      <c r="AK30" s="204"/>
      <c r="AL30" s="151"/>
      <c r="AM30" s="204"/>
      <c r="AN30" s="151"/>
      <c r="AO30" s="204"/>
      <c r="AP30" s="151"/>
      <c r="AQ30" s="235"/>
      <c r="AR30" s="151"/>
      <c r="AS30" s="204"/>
      <c r="AT30" s="234"/>
      <c r="AU30" s="139"/>
      <c r="AV30" s="157" t="str">
        <f t="shared" si="24"/>
        <v>Leah Brown</v>
      </c>
      <c r="AW30" s="157" t="str">
        <f t="shared" si="25"/>
        <v>Imogen Parkes</v>
      </c>
      <c r="AX30" s="157">
        <f t="shared" si="26"/>
        <v>0</v>
      </c>
    </row>
    <row r="31" spans="1:50" ht="24.95" customHeight="1">
      <c r="A31" s="223" t="s">
        <v>386</v>
      </c>
      <c r="B31" s="154"/>
      <c r="C31" s="154"/>
      <c r="D31" s="204" t="s">
        <v>1</v>
      </c>
      <c r="E31" s="151"/>
      <c r="F31" s="204"/>
      <c r="G31" s="151" t="s">
        <v>0</v>
      </c>
      <c r="H31" s="204"/>
      <c r="I31" s="151"/>
      <c r="J31" s="204"/>
      <c r="K31" s="151"/>
      <c r="L31" s="204" t="s">
        <v>1</v>
      </c>
      <c r="M31" s="151"/>
      <c r="N31" s="204"/>
      <c r="O31" s="234"/>
      <c r="P31" s="223" t="s">
        <v>385</v>
      </c>
      <c r="Q31" s="154" t="s">
        <v>437</v>
      </c>
      <c r="R31" s="204"/>
      <c r="S31" s="151"/>
      <c r="T31" s="204"/>
      <c r="U31" s="151"/>
      <c r="V31" s="204"/>
      <c r="W31" s="151"/>
      <c r="X31" s="204"/>
      <c r="Y31" s="151" t="s">
        <v>1</v>
      </c>
      <c r="Z31" s="204" t="s">
        <v>416</v>
      </c>
      <c r="AA31" s="151"/>
      <c r="AB31" s="204"/>
      <c r="AC31" s="151"/>
      <c r="AD31" s="234"/>
      <c r="AE31" s="468" t="s">
        <v>438</v>
      </c>
      <c r="AF31" s="469"/>
      <c r="AG31" s="204"/>
      <c r="AH31" s="151"/>
      <c r="AI31" s="204"/>
      <c r="AJ31" s="151"/>
      <c r="AK31" s="204"/>
      <c r="AL31" s="151"/>
      <c r="AM31" s="204"/>
      <c r="AN31" s="151"/>
      <c r="AO31" s="204"/>
      <c r="AP31" s="151"/>
      <c r="AQ31" s="235"/>
      <c r="AR31" s="151"/>
      <c r="AS31" s="204"/>
      <c r="AT31" s="234"/>
      <c r="AU31" s="139"/>
      <c r="AV31" s="157" t="str">
        <f t="shared" si="24"/>
        <v>Petrina Chantler Edmond</v>
      </c>
      <c r="AW31" s="157" t="str">
        <f t="shared" si="25"/>
        <v>Holly Bridgman</v>
      </c>
      <c r="AX31" s="157" t="str">
        <f t="shared" si="26"/>
        <v>U20 ns guests</v>
      </c>
    </row>
    <row r="32" spans="1:50" ht="24.95" customHeight="1">
      <c r="A32" s="223" t="s">
        <v>390</v>
      </c>
      <c r="B32" s="154"/>
      <c r="C32" s="154"/>
      <c r="D32" s="204"/>
      <c r="E32" s="151"/>
      <c r="F32" s="204"/>
      <c r="G32" s="151"/>
      <c r="H32" s="204"/>
      <c r="I32" s="151"/>
      <c r="J32" s="204" t="s">
        <v>0</v>
      </c>
      <c r="K32" s="151" t="s">
        <v>0</v>
      </c>
      <c r="L32" s="204"/>
      <c r="M32" s="151"/>
      <c r="N32" s="204"/>
      <c r="O32" s="234"/>
      <c r="P32" s="223" t="s">
        <v>396</v>
      </c>
      <c r="Q32" s="154" t="s">
        <v>437</v>
      </c>
      <c r="R32" s="204"/>
      <c r="S32" s="151"/>
      <c r="T32" s="204"/>
      <c r="U32" s="151"/>
      <c r="V32" s="204"/>
      <c r="W32" s="151" t="s">
        <v>416</v>
      </c>
      <c r="X32" s="204"/>
      <c r="Y32" s="151"/>
      <c r="Z32" s="204" t="s">
        <v>416</v>
      </c>
      <c r="AA32" s="151"/>
      <c r="AB32" s="204"/>
      <c r="AC32" s="151"/>
      <c r="AD32" s="234"/>
      <c r="AE32" s="470"/>
      <c r="AF32" s="471"/>
      <c r="AG32" s="204"/>
      <c r="AH32" s="151"/>
      <c r="AI32" s="204"/>
      <c r="AJ32" s="151"/>
      <c r="AK32" s="204"/>
      <c r="AL32" s="151"/>
      <c r="AM32" s="204"/>
      <c r="AN32" s="151"/>
      <c r="AO32" s="204"/>
      <c r="AP32" s="151"/>
      <c r="AQ32" s="235"/>
      <c r="AR32" s="151"/>
      <c r="AS32" s="204"/>
      <c r="AT32" s="234"/>
      <c r="AU32" s="139"/>
      <c r="AV32" s="157" t="str">
        <f t="shared" si="24"/>
        <v>Ruth Pigott</v>
      </c>
      <c r="AW32" s="157" t="str">
        <f t="shared" si="25"/>
        <v>Olivia James</v>
      </c>
      <c r="AX32" s="157">
        <f t="shared" si="26"/>
        <v>0</v>
      </c>
    </row>
    <row r="33" spans="1:50" ht="24.95" customHeight="1">
      <c r="A33" s="223" t="s">
        <v>391</v>
      </c>
      <c r="B33" s="154"/>
      <c r="C33" s="154"/>
      <c r="D33" s="204"/>
      <c r="E33" s="151"/>
      <c r="F33" s="204"/>
      <c r="G33" s="151"/>
      <c r="H33" s="204"/>
      <c r="I33" s="151"/>
      <c r="J33" s="204"/>
      <c r="K33" s="151"/>
      <c r="L33" s="204"/>
      <c r="M33" s="151" t="s">
        <v>0</v>
      </c>
      <c r="N33" s="204"/>
      <c r="O33" s="234"/>
      <c r="P33" s="223"/>
      <c r="Q33" s="154">
        <v>17</v>
      </c>
      <c r="R33" s="204"/>
      <c r="S33" s="151"/>
      <c r="T33" s="204"/>
      <c r="U33" s="151"/>
      <c r="V33" s="204"/>
      <c r="W33" s="151"/>
      <c r="X33" s="204"/>
      <c r="Y33" s="151"/>
      <c r="Z33" s="204"/>
      <c r="AA33" s="151"/>
      <c r="AB33" s="204"/>
      <c r="AC33" s="151"/>
      <c r="AD33" s="234"/>
      <c r="AE33" s="223"/>
      <c r="AF33" s="154">
        <v>1</v>
      </c>
      <c r="AG33" s="204"/>
      <c r="AH33" s="151"/>
      <c r="AI33" s="204"/>
      <c r="AJ33" s="151"/>
      <c r="AK33" s="204"/>
      <c r="AL33" s="151"/>
      <c r="AM33" s="204"/>
      <c r="AN33" s="151"/>
      <c r="AO33" s="204"/>
      <c r="AP33" s="151"/>
      <c r="AQ33" s="235"/>
      <c r="AR33" s="151"/>
      <c r="AS33" s="204"/>
      <c r="AT33" s="234"/>
      <c r="AU33" s="139"/>
      <c r="AV33" s="157" t="str">
        <f t="shared" si="24"/>
        <v>Sasha Palfreyman</v>
      </c>
      <c r="AW33" s="157">
        <f t="shared" si="25"/>
        <v>0</v>
      </c>
      <c r="AX33" s="157">
        <f t="shared" si="26"/>
        <v>0</v>
      </c>
    </row>
    <row r="34" spans="1:50" ht="24.95" customHeight="1">
      <c r="A34" s="223" t="s">
        <v>507</v>
      </c>
      <c r="B34" s="154"/>
      <c r="C34" s="154"/>
      <c r="D34" s="204"/>
      <c r="E34" s="151"/>
      <c r="F34" s="204"/>
      <c r="G34" s="151" t="s">
        <v>1</v>
      </c>
      <c r="H34" s="204"/>
      <c r="I34" s="151"/>
      <c r="J34" s="204"/>
      <c r="K34" s="151"/>
      <c r="L34" s="204"/>
      <c r="M34" s="154"/>
      <c r="N34" s="204"/>
      <c r="O34" s="234"/>
      <c r="P34" s="223"/>
      <c r="Q34" s="154">
        <v>18</v>
      </c>
      <c r="R34" s="204"/>
      <c r="S34" s="151"/>
      <c r="T34" s="204"/>
      <c r="U34" s="151"/>
      <c r="V34" s="204"/>
      <c r="W34" s="151"/>
      <c r="X34" s="204"/>
      <c r="Y34" s="151"/>
      <c r="Z34" s="204"/>
      <c r="AA34" s="151"/>
      <c r="AB34" s="204"/>
      <c r="AC34" s="151"/>
      <c r="AD34" s="234"/>
      <c r="AE34" s="223"/>
      <c r="AF34" s="154">
        <v>1</v>
      </c>
      <c r="AG34" s="204"/>
      <c r="AH34" s="151"/>
      <c r="AI34" s="204"/>
      <c r="AJ34" s="151"/>
      <c r="AK34" s="204"/>
      <c r="AL34" s="151"/>
      <c r="AM34" s="204"/>
      <c r="AN34" s="151"/>
      <c r="AO34" s="204"/>
      <c r="AP34" s="151"/>
      <c r="AQ34" s="235"/>
      <c r="AR34" s="151"/>
      <c r="AS34" s="204"/>
      <c r="AT34" s="234"/>
      <c r="AU34" s="139"/>
      <c r="AV34" s="157" t="str">
        <f t="shared" si="24"/>
        <v>Chloe Barlow</v>
      </c>
      <c r="AW34" s="157">
        <f t="shared" si="25"/>
        <v>0</v>
      </c>
      <c r="AX34" s="157">
        <f t="shared" si="26"/>
        <v>0</v>
      </c>
    </row>
    <row r="35" spans="1:50" ht="24.95" customHeight="1">
      <c r="A35" s="223" t="s">
        <v>508</v>
      </c>
      <c r="B35" s="154"/>
      <c r="C35" s="154"/>
      <c r="D35" s="204"/>
      <c r="E35" s="151"/>
      <c r="F35" s="204"/>
      <c r="G35" s="151"/>
      <c r="H35" s="204" t="s">
        <v>0</v>
      </c>
      <c r="I35" s="151"/>
      <c r="J35" s="204"/>
      <c r="K35" s="151"/>
      <c r="L35" s="204"/>
      <c r="M35" s="154"/>
      <c r="N35" s="204"/>
      <c r="O35" s="234"/>
      <c r="P35" s="223"/>
      <c r="Q35" s="154">
        <v>19</v>
      </c>
      <c r="R35" s="204"/>
      <c r="S35" s="151"/>
      <c r="T35" s="204"/>
      <c r="U35" s="151"/>
      <c r="V35" s="204"/>
      <c r="W35" s="151"/>
      <c r="X35" s="204"/>
      <c r="Y35" s="151"/>
      <c r="Z35" s="204"/>
      <c r="AA35" s="151"/>
      <c r="AB35" s="204"/>
      <c r="AC35" s="151"/>
      <c r="AD35" s="234"/>
      <c r="AE35" s="223"/>
      <c r="AF35" s="154">
        <v>2</v>
      </c>
      <c r="AG35" s="204"/>
      <c r="AH35" s="151"/>
      <c r="AI35" s="204"/>
      <c r="AJ35" s="151"/>
      <c r="AK35" s="204"/>
      <c r="AL35" s="151"/>
      <c r="AM35" s="204"/>
      <c r="AN35" s="151"/>
      <c r="AO35" s="204"/>
      <c r="AP35" s="151"/>
      <c r="AQ35" s="235"/>
      <c r="AR35" s="151"/>
      <c r="AS35" s="204"/>
      <c r="AT35" s="234"/>
      <c r="AU35" s="139"/>
      <c r="AV35" s="157" t="str">
        <f t="shared" si="24"/>
        <v>Stephanie Ward</v>
      </c>
      <c r="AW35" s="157">
        <f t="shared" si="25"/>
        <v>0</v>
      </c>
      <c r="AX35" s="157">
        <f t="shared" si="26"/>
        <v>0</v>
      </c>
    </row>
    <row r="36" spans="1:50" ht="24.95" customHeight="1">
      <c r="A36" s="223"/>
      <c r="B36" s="154">
        <v>20</v>
      </c>
      <c r="C36" s="154"/>
      <c r="D36" s="204"/>
      <c r="E36" s="151"/>
      <c r="F36" s="204"/>
      <c r="G36" s="151"/>
      <c r="H36" s="204"/>
      <c r="I36" s="151"/>
      <c r="J36" s="204"/>
      <c r="K36" s="151"/>
      <c r="L36" s="204"/>
      <c r="M36" s="154"/>
      <c r="N36" s="204"/>
      <c r="O36" s="255"/>
      <c r="P36" s="223"/>
      <c r="Q36" s="154">
        <v>20</v>
      </c>
      <c r="R36" s="204"/>
      <c r="S36" s="151"/>
      <c r="T36" s="204"/>
      <c r="U36" s="151"/>
      <c r="V36" s="204"/>
      <c r="W36" s="151"/>
      <c r="X36" s="204"/>
      <c r="Y36" s="151"/>
      <c r="Z36" s="204"/>
      <c r="AA36" s="151"/>
      <c r="AB36" s="204"/>
      <c r="AC36" s="151"/>
      <c r="AD36" s="255"/>
      <c r="AE36" s="223"/>
      <c r="AF36" s="154">
        <v>3</v>
      </c>
      <c r="AG36" s="204"/>
      <c r="AH36" s="151"/>
      <c r="AI36" s="204"/>
      <c r="AJ36" s="151"/>
      <c r="AK36" s="204"/>
      <c r="AL36" s="151"/>
      <c r="AM36" s="204"/>
      <c r="AN36" s="151"/>
      <c r="AO36" s="204"/>
      <c r="AP36" s="151"/>
      <c r="AQ36" s="235"/>
      <c r="AR36" s="151"/>
      <c r="AS36" s="204"/>
      <c r="AT36" s="255"/>
      <c r="AU36" s="139"/>
      <c r="AV36" s="157">
        <f t="shared" si="24"/>
        <v>0</v>
      </c>
      <c r="AW36" s="157">
        <f t="shared" si="25"/>
        <v>0</v>
      </c>
      <c r="AX36" s="157">
        <f t="shared" si="26"/>
        <v>0</v>
      </c>
    </row>
    <row r="37" spans="1:50" ht="24.95" customHeight="1">
      <c r="A37" s="223"/>
      <c r="B37" s="154">
        <v>21</v>
      </c>
      <c r="C37" s="154"/>
      <c r="D37" s="204"/>
      <c r="E37" s="151"/>
      <c r="F37" s="204"/>
      <c r="G37" s="151"/>
      <c r="H37" s="204"/>
      <c r="I37" s="151"/>
      <c r="J37" s="204"/>
      <c r="K37" s="151"/>
      <c r="L37" s="204"/>
      <c r="M37" s="154"/>
      <c r="N37" s="204"/>
      <c r="O37" s="255"/>
      <c r="P37" s="223"/>
      <c r="Q37" s="154">
        <v>21</v>
      </c>
      <c r="R37" s="204"/>
      <c r="S37" s="151"/>
      <c r="T37" s="204"/>
      <c r="U37" s="151"/>
      <c r="V37" s="204"/>
      <c r="W37" s="151"/>
      <c r="X37" s="204"/>
      <c r="Y37" s="151"/>
      <c r="Z37" s="204"/>
      <c r="AA37" s="151"/>
      <c r="AB37" s="204"/>
      <c r="AC37" s="151"/>
      <c r="AD37" s="255"/>
      <c r="AE37" s="223"/>
      <c r="AF37" s="154">
        <v>4</v>
      </c>
      <c r="AG37" s="204"/>
      <c r="AH37" s="151"/>
      <c r="AI37" s="204"/>
      <c r="AJ37" s="151"/>
      <c r="AK37" s="204"/>
      <c r="AL37" s="151"/>
      <c r="AM37" s="204"/>
      <c r="AN37" s="151"/>
      <c r="AO37" s="204"/>
      <c r="AP37" s="151"/>
      <c r="AQ37" s="235"/>
      <c r="AR37" s="151"/>
      <c r="AS37" s="204"/>
      <c r="AT37" s="255"/>
      <c r="AU37" s="139"/>
      <c r="AV37" s="157">
        <f t="shared" si="24"/>
        <v>0</v>
      </c>
      <c r="AW37" s="157">
        <f t="shared" si="25"/>
        <v>0</v>
      </c>
      <c r="AX37" s="157">
        <f t="shared" si="26"/>
        <v>0</v>
      </c>
    </row>
    <row r="38" spans="1:50" ht="24.95" customHeight="1">
      <c r="A38" s="223"/>
      <c r="B38" s="154">
        <v>22</v>
      </c>
      <c r="C38" s="154"/>
      <c r="D38" s="204"/>
      <c r="E38" s="151"/>
      <c r="F38" s="204"/>
      <c r="G38" s="151"/>
      <c r="H38" s="204"/>
      <c r="I38" s="151"/>
      <c r="J38" s="204"/>
      <c r="K38" s="151"/>
      <c r="L38" s="204"/>
      <c r="M38" s="154"/>
      <c r="N38" s="204"/>
      <c r="O38" s="255"/>
      <c r="P38" s="223"/>
      <c r="Q38" s="154">
        <v>22</v>
      </c>
      <c r="R38" s="204"/>
      <c r="S38" s="151"/>
      <c r="T38" s="204"/>
      <c r="U38" s="151"/>
      <c r="V38" s="204"/>
      <c r="W38" s="151"/>
      <c r="X38" s="204"/>
      <c r="Y38" s="151"/>
      <c r="Z38" s="204"/>
      <c r="AA38" s="151"/>
      <c r="AB38" s="204"/>
      <c r="AC38" s="151"/>
      <c r="AD38" s="255"/>
      <c r="AE38" s="223"/>
      <c r="AF38" s="154">
        <v>5</v>
      </c>
      <c r="AG38" s="204"/>
      <c r="AH38" s="151"/>
      <c r="AI38" s="204"/>
      <c r="AJ38" s="151"/>
      <c r="AK38" s="204"/>
      <c r="AL38" s="151"/>
      <c r="AM38" s="204"/>
      <c r="AN38" s="151"/>
      <c r="AO38" s="204"/>
      <c r="AP38" s="151"/>
      <c r="AQ38" s="235"/>
      <c r="AR38" s="151"/>
      <c r="AS38" s="204"/>
      <c r="AT38" s="255"/>
      <c r="AU38" s="139"/>
      <c r="AV38" s="157">
        <f t="shared" si="24"/>
        <v>0</v>
      </c>
      <c r="AW38" s="157">
        <f t="shared" si="25"/>
        <v>0</v>
      </c>
      <c r="AX38" s="157">
        <f t="shared" si="26"/>
        <v>0</v>
      </c>
    </row>
    <row r="39" spans="1:50" ht="24.95" customHeight="1">
      <c r="A39" s="223"/>
      <c r="B39" s="154">
        <v>23</v>
      </c>
      <c r="C39" s="154"/>
      <c r="D39" s="204"/>
      <c r="E39" s="151"/>
      <c r="F39" s="204"/>
      <c r="G39" s="151"/>
      <c r="H39" s="204"/>
      <c r="I39" s="151"/>
      <c r="J39" s="204"/>
      <c r="K39" s="151"/>
      <c r="L39" s="204"/>
      <c r="M39" s="154"/>
      <c r="N39" s="204"/>
      <c r="O39" s="255"/>
      <c r="P39" s="223"/>
      <c r="Q39" s="154">
        <v>23</v>
      </c>
      <c r="R39" s="204"/>
      <c r="S39" s="151"/>
      <c r="T39" s="204"/>
      <c r="U39" s="151"/>
      <c r="V39" s="204"/>
      <c r="W39" s="151"/>
      <c r="X39" s="204"/>
      <c r="Y39" s="151"/>
      <c r="Z39" s="204"/>
      <c r="AA39" s="151"/>
      <c r="AB39" s="204"/>
      <c r="AC39" s="151"/>
      <c r="AD39" s="255"/>
      <c r="AE39" s="223"/>
      <c r="AF39" s="154">
        <v>6</v>
      </c>
      <c r="AG39" s="204"/>
      <c r="AH39" s="151"/>
      <c r="AI39" s="204"/>
      <c r="AJ39" s="151"/>
      <c r="AK39" s="204"/>
      <c r="AL39" s="151"/>
      <c r="AM39" s="204"/>
      <c r="AN39" s="151"/>
      <c r="AO39" s="204"/>
      <c r="AP39" s="151"/>
      <c r="AQ39" s="235"/>
      <c r="AR39" s="151"/>
      <c r="AS39" s="204"/>
      <c r="AT39" s="255"/>
      <c r="AU39" s="139"/>
      <c r="AV39" s="157">
        <f t="shared" si="24"/>
        <v>0</v>
      </c>
      <c r="AW39" s="157">
        <f t="shared" si="25"/>
        <v>0</v>
      </c>
      <c r="AX39" s="157">
        <f t="shared" si="26"/>
        <v>0</v>
      </c>
    </row>
    <row r="40" spans="1:50" ht="24.95" customHeight="1">
      <c r="A40" s="223"/>
      <c r="B40" s="154">
        <v>24</v>
      </c>
      <c r="C40" s="154"/>
      <c r="D40" s="204"/>
      <c r="E40" s="151"/>
      <c r="F40" s="204"/>
      <c r="G40" s="151"/>
      <c r="H40" s="204"/>
      <c r="I40" s="151"/>
      <c r="J40" s="204"/>
      <c r="K40" s="151"/>
      <c r="L40" s="204"/>
      <c r="M40" s="154"/>
      <c r="N40" s="204"/>
      <c r="O40" s="255"/>
      <c r="P40" s="223"/>
      <c r="Q40" s="154">
        <v>24</v>
      </c>
      <c r="R40" s="204"/>
      <c r="S40" s="151"/>
      <c r="T40" s="204"/>
      <c r="U40" s="151"/>
      <c r="V40" s="204"/>
      <c r="W40" s="151"/>
      <c r="X40" s="204"/>
      <c r="Y40" s="151"/>
      <c r="Z40" s="204"/>
      <c r="AA40" s="151"/>
      <c r="AB40" s="204"/>
      <c r="AC40" s="151"/>
      <c r="AD40" s="255"/>
      <c r="AE40" s="223"/>
      <c r="AF40" s="154">
        <v>7</v>
      </c>
      <c r="AG40" s="204"/>
      <c r="AH40" s="151"/>
      <c r="AI40" s="204"/>
      <c r="AJ40" s="151"/>
      <c r="AK40" s="204"/>
      <c r="AL40" s="151"/>
      <c r="AM40" s="204"/>
      <c r="AN40" s="151"/>
      <c r="AO40" s="204"/>
      <c r="AP40" s="151"/>
      <c r="AQ40" s="235"/>
      <c r="AR40" s="151"/>
      <c r="AS40" s="204"/>
      <c r="AT40" s="255"/>
      <c r="AU40" s="139"/>
      <c r="AV40" s="157">
        <f t="shared" si="24"/>
        <v>0</v>
      </c>
      <c r="AW40" s="157">
        <f t="shared" si="25"/>
        <v>0</v>
      </c>
      <c r="AX40" s="157">
        <f t="shared" si="26"/>
        <v>0</v>
      </c>
    </row>
    <row r="41" spans="1:50" ht="24.95" customHeight="1">
      <c r="A41" s="223"/>
      <c r="B41" s="154">
        <v>25</v>
      </c>
      <c r="C41" s="154"/>
      <c r="D41" s="204"/>
      <c r="E41" s="151"/>
      <c r="F41" s="204"/>
      <c r="G41" s="151"/>
      <c r="H41" s="204"/>
      <c r="I41" s="151"/>
      <c r="J41" s="204"/>
      <c r="K41" s="151"/>
      <c r="L41" s="204"/>
      <c r="M41" s="154"/>
      <c r="N41" s="204"/>
      <c r="O41" s="255"/>
      <c r="P41" s="223"/>
      <c r="Q41" s="154">
        <v>25</v>
      </c>
      <c r="R41" s="204"/>
      <c r="S41" s="151"/>
      <c r="T41" s="204"/>
      <c r="U41" s="151"/>
      <c r="V41" s="204"/>
      <c r="W41" s="151"/>
      <c r="X41" s="204"/>
      <c r="Y41" s="151"/>
      <c r="Z41" s="204"/>
      <c r="AA41" s="151"/>
      <c r="AB41" s="204"/>
      <c r="AC41" s="151"/>
      <c r="AD41" s="255"/>
      <c r="AE41" s="223"/>
      <c r="AF41" s="154">
        <v>8</v>
      </c>
      <c r="AG41" s="204"/>
      <c r="AH41" s="151"/>
      <c r="AI41" s="204"/>
      <c r="AJ41" s="151"/>
      <c r="AK41" s="204"/>
      <c r="AL41" s="151"/>
      <c r="AM41" s="204"/>
      <c r="AN41" s="151"/>
      <c r="AO41" s="204"/>
      <c r="AP41" s="151"/>
      <c r="AQ41" s="235"/>
      <c r="AR41" s="151"/>
      <c r="AS41" s="204"/>
      <c r="AT41" s="255"/>
      <c r="AU41" s="139"/>
      <c r="AV41" s="157">
        <f t="shared" si="24"/>
        <v>0</v>
      </c>
      <c r="AW41" s="157">
        <f t="shared" si="25"/>
        <v>0</v>
      </c>
      <c r="AX41" s="157">
        <f t="shared" si="26"/>
        <v>0</v>
      </c>
    </row>
    <row r="42" spans="1:50" ht="24.95" customHeight="1">
      <c r="A42" s="479" t="s">
        <v>254</v>
      </c>
      <c r="B42" s="480"/>
      <c r="C42" s="480"/>
      <c r="D42" s="480"/>
      <c r="E42" s="480"/>
      <c r="F42" s="480"/>
      <c r="G42" s="480"/>
      <c r="H42" s="480"/>
      <c r="I42" s="480"/>
      <c r="J42" s="480"/>
      <c r="K42" s="480"/>
      <c r="L42" s="480"/>
      <c r="M42" s="480"/>
      <c r="N42" s="480"/>
      <c r="O42" s="256"/>
      <c r="P42" s="479" t="s">
        <v>255</v>
      </c>
      <c r="Q42" s="480"/>
      <c r="R42" s="480"/>
      <c r="S42" s="480"/>
      <c r="T42" s="480"/>
      <c r="U42" s="480"/>
      <c r="V42" s="480"/>
      <c r="W42" s="480"/>
      <c r="X42" s="480"/>
      <c r="Y42" s="480"/>
      <c r="Z42" s="480"/>
      <c r="AA42" s="480"/>
      <c r="AB42" s="480"/>
      <c r="AC42" s="481"/>
      <c r="AD42" s="256"/>
      <c r="AE42" s="223"/>
      <c r="AF42" s="154">
        <v>9</v>
      </c>
      <c r="AG42" s="204"/>
      <c r="AH42" s="151"/>
      <c r="AI42" s="204"/>
      <c r="AJ42" s="151"/>
      <c r="AK42" s="204"/>
      <c r="AL42" s="151"/>
      <c r="AM42" s="204"/>
      <c r="AN42" s="151"/>
      <c r="AO42" s="204"/>
      <c r="AP42" s="151"/>
      <c r="AQ42" s="235"/>
      <c r="AR42" s="151"/>
      <c r="AS42" s="204"/>
      <c r="AT42" s="256"/>
      <c r="AU42" s="139"/>
      <c r="AV42" s="157" t="str">
        <f t="shared" si="24"/>
        <v>U13 CAN ONLY COMPETE IN EITHER THE 800m OR 1500m</v>
      </c>
      <c r="AW42" s="157" t="str">
        <f t="shared" si="25"/>
        <v>U15 CAN ONLY COMPETE IN EITHER THE 800m OR 1500m</v>
      </c>
      <c r="AX42" s="157">
        <f t="shared" si="26"/>
        <v>0</v>
      </c>
    </row>
    <row r="43" spans="1:50" ht="10.5" customHeight="1">
      <c r="A43" s="466" t="s">
        <v>439</v>
      </c>
      <c r="B43" s="466"/>
      <c r="C43" s="466"/>
      <c r="D43" s="466"/>
      <c r="E43" s="466"/>
      <c r="F43" s="466"/>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c r="AD43" s="466"/>
      <c r="AE43" s="466"/>
      <c r="AF43" s="466"/>
      <c r="AG43" s="466"/>
      <c r="AH43" s="466"/>
      <c r="AI43" s="466"/>
      <c r="AJ43" s="466"/>
      <c r="AK43" s="466"/>
      <c r="AL43" s="466"/>
      <c r="AM43" s="466"/>
      <c r="AN43" s="466"/>
      <c r="AO43" s="466"/>
      <c r="AP43" s="466"/>
      <c r="AQ43" s="466"/>
      <c r="AR43" s="466"/>
      <c r="AS43" s="466"/>
      <c r="AT43" s="466"/>
      <c r="AU43" s="139"/>
    </row>
    <row r="44" spans="1:50" ht="24" customHeight="1">
      <c r="A44" s="467"/>
      <c r="B44" s="467"/>
      <c r="C44" s="467"/>
      <c r="D44" s="467"/>
      <c r="E44" s="467"/>
      <c r="F44" s="467"/>
      <c r="G44" s="467"/>
      <c r="H44" s="467"/>
      <c r="I44" s="467"/>
      <c r="J44" s="467"/>
      <c r="K44" s="467"/>
      <c r="L44" s="467"/>
      <c r="M44" s="467"/>
      <c r="N44" s="467"/>
      <c r="O44" s="467"/>
      <c r="P44" s="467"/>
      <c r="Q44" s="467"/>
      <c r="R44" s="467"/>
      <c r="S44" s="467"/>
      <c r="T44" s="467"/>
      <c r="U44" s="467"/>
      <c r="V44" s="467"/>
      <c r="W44" s="467"/>
      <c r="X44" s="467"/>
      <c r="Y44" s="467"/>
      <c r="Z44" s="467"/>
      <c r="AA44" s="467"/>
      <c r="AB44" s="467"/>
      <c r="AC44" s="467"/>
      <c r="AD44" s="467"/>
      <c r="AE44" s="467"/>
      <c r="AF44" s="467"/>
      <c r="AG44" s="467"/>
      <c r="AH44" s="467"/>
      <c r="AI44" s="467"/>
      <c r="AJ44" s="467"/>
      <c r="AK44" s="467"/>
      <c r="AL44" s="467"/>
      <c r="AM44" s="467"/>
      <c r="AN44" s="467"/>
      <c r="AO44" s="467"/>
      <c r="AP44" s="467"/>
      <c r="AQ44" s="467"/>
      <c r="AR44" s="467"/>
      <c r="AS44" s="467"/>
      <c r="AT44" s="467"/>
      <c r="AU44" s="139"/>
    </row>
    <row r="45" spans="1:50" ht="24" customHeight="1">
      <c r="A45" s="467"/>
      <c r="B45" s="467"/>
      <c r="C45" s="467"/>
      <c r="D45" s="467"/>
      <c r="E45" s="467"/>
      <c r="F45" s="467"/>
      <c r="G45" s="467"/>
      <c r="H45" s="467"/>
      <c r="I45" s="467"/>
      <c r="J45" s="467"/>
      <c r="K45" s="467"/>
      <c r="L45" s="467"/>
      <c r="M45" s="467"/>
      <c r="N45" s="467"/>
      <c r="O45" s="467"/>
      <c r="P45" s="467"/>
      <c r="Q45" s="467"/>
      <c r="R45" s="467"/>
      <c r="S45" s="467"/>
      <c r="T45" s="467"/>
      <c r="U45" s="467"/>
      <c r="V45" s="467"/>
      <c r="W45" s="467"/>
      <c r="X45" s="467"/>
      <c r="Y45" s="467"/>
      <c r="Z45" s="467"/>
      <c r="AA45" s="467"/>
      <c r="AB45" s="467"/>
      <c r="AC45" s="467"/>
      <c r="AD45" s="467"/>
      <c r="AE45" s="467"/>
      <c r="AF45" s="467"/>
      <c r="AG45" s="467"/>
      <c r="AH45" s="467"/>
      <c r="AI45" s="467"/>
      <c r="AJ45" s="467"/>
      <c r="AK45" s="467"/>
      <c r="AL45" s="467"/>
      <c r="AM45" s="467"/>
      <c r="AN45" s="467"/>
      <c r="AO45" s="467"/>
      <c r="AP45" s="467"/>
      <c r="AQ45" s="467"/>
      <c r="AR45" s="467"/>
      <c r="AS45" s="467"/>
      <c r="AT45" s="467"/>
    </row>
    <row r="46" spans="1:50" ht="24" customHeight="1">
      <c r="A46" s="467"/>
      <c r="B46" s="467"/>
      <c r="C46" s="467"/>
      <c r="D46" s="467"/>
      <c r="E46" s="467"/>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AG46" s="467"/>
      <c r="AH46" s="467"/>
      <c r="AI46" s="467"/>
      <c r="AJ46" s="467"/>
      <c r="AK46" s="467"/>
      <c r="AL46" s="467"/>
      <c r="AM46" s="467"/>
      <c r="AN46" s="467"/>
      <c r="AO46" s="467"/>
      <c r="AP46" s="467"/>
      <c r="AQ46" s="467"/>
      <c r="AR46" s="467"/>
      <c r="AS46" s="467"/>
      <c r="AT46" s="467"/>
    </row>
    <row r="47" spans="1:50" s="4" customFormat="1" ht="30" customHeight="1">
      <c r="A47" s="50" t="s">
        <v>21</v>
      </c>
      <c r="B47" s="472" t="str">
        <f>B13</f>
        <v>HORSPATH ROAD, OXFORD</v>
      </c>
      <c r="C47" s="472"/>
      <c r="D47" s="472"/>
      <c r="E47" s="472"/>
      <c r="F47" s="472"/>
      <c r="G47" s="472"/>
      <c r="H47" s="472"/>
      <c r="I47" s="472"/>
      <c r="J47" s="472"/>
      <c r="K47" s="472"/>
      <c r="L47" s="472"/>
      <c r="M47" s="472"/>
      <c r="N47" s="472"/>
      <c r="O47" s="472"/>
      <c r="P47" s="465" t="s">
        <v>232</v>
      </c>
      <c r="Q47" s="465"/>
      <c r="R47" s="465"/>
      <c r="S47" s="465"/>
      <c r="T47" s="465"/>
      <c r="U47" s="465"/>
      <c r="V47" s="465"/>
      <c r="W47" s="465"/>
      <c r="X47" s="465"/>
      <c r="Y47" s="465"/>
      <c r="Z47" s="465"/>
      <c r="AA47" s="465"/>
      <c r="AB47" s="465"/>
      <c r="AC47" s="465"/>
      <c r="AD47" s="465"/>
      <c r="AE47" s="473" t="s">
        <v>202</v>
      </c>
      <c r="AF47" s="473"/>
      <c r="AG47" s="473"/>
      <c r="AH47" s="473"/>
      <c r="AI47" s="473"/>
      <c r="AJ47" s="473"/>
      <c r="AK47" s="473"/>
      <c r="AL47" s="473"/>
      <c r="AM47" s="473"/>
      <c r="AN47" s="473"/>
      <c r="AO47" s="473"/>
      <c r="AP47" s="473"/>
      <c r="AQ47" s="218"/>
      <c r="AR47" s="474" t="str">
        <f>AR13</f>
        <v>R</v>
      </c>
      <c r="AS47" s="474"/>
      <c r="AT47" s="474"/>
      <c r="AU47" s="142"/>
    </row>
    <row r="48" spans="1:50" s="22" customFormat="1" ht="30" customHeight="1">
      <c r="A48" s="27" t="s">
        <v>22</v>
      </c>
      <c r="B48" s="475">
        <f>B14</f>
        <v>41525</v>
      </c>
      <c r="C48" s="475"/>
      <c r="D48" s="475"/>
      <c r="E48" s="475"/>
      <c r="F48" s="475"/>
      <c r="G48" s="475"/>
      <c r="H48" s="475"/>
      <c r="I48" s="475"/>
      <c r="J48" s="475"/>
      <c r="K48" s="475"/>
      <c r="L48" s="475"/>
      <c r="M48" s="475"/>
      <c r="N48" s="475"/>
      <c r="O48" s="475"/>
      <c r="P48" s="476" t="s">
        <v>193</v>
      </c>
      <c r="Q48" s="476"/>
      <c r="R48" s="476"/>
      <c r="S48" s="476"/>
      <c r="T48" s="476"/>
      <c r="U48" s="476"/>
      <c r="V48" s="476"/>
      <c r="W48" s="476"/>
      <c r="X48" s="476"/>
      <c r="Y48" s="476"/>
      <c r="Z48" s="476"/>
      <c r="AA48" s="476"/>
      <c r="AB48" s="476"/>
      <c r="AC48" s="476"/>
      <c r="AD48" s="476"/>
      <c r="AE48" s="477" t="str">
        <f>AE14</f>
        <v>RADLEY</v>
      </c>
      <c r="AF48" s="477"/>
      <c r="AG48" s="477"/>
      <c r="AH48" s="477"/>
      <c r="AI48" s="477"/>
      <c r="AJ48" s="477"/>
      <c r="AK48" s="477"/>
      <c r="AL48" s="477"/>
      <c r="AM48" s="477"/>
      <c r="AN48" s="477"/>
      <c r="AO48" s="477"/>
      <c r="AP48" s="477"/>
      <c r="AQ48" s="217"/>
      <c r="AR48" s="478" t="str">
        <f>AR14</f>
        <v>RR</v>
      </c>
      <c r="AS48" s="478"/>
      <c r="AT48" s="478"/>
      <c r="AU48" s="8"/>
    </row>
    <row r="49" spans="1:50" s="146" customFormat="1" ht="91.5" customHeight="1">
      <c r="A49" s="195" t="s">
        <v>203</v>
      </c>
      <c r="B49" s="196"/>
      <c r="C49" s="144" t="s">
        <v>440</v>
      </c>
      <c r="D49" s="143" t="s">
        <v>6</v>
      </c>
      <c r="E49" s="198" t="s">
        <v>9</v>
      </c>
      <c r="F49" s="143" t="s">
        <v>196</v>
      </c>
      <c r="G49" s="198" t="s">
        <v>197</v>
      </c>
      <c r="H49" s="143" t="s">
        <v>195</v>
      </c>
      <c r="I49" s="198" t="s">
        <v>2</v>
      </c>
      <c r="J49" s="143" t="s">
        <v>198</v>
      </c>
      <c r="K49" s="198" t="s">
        <v>199</v>
      </c>
      <c r="L49" s="143" t="s">
        <v>4</v>
      </c>
      <c r="M49" s="198" t="s">
        <v>3</v>
      </c>
      <c r="N49" s="143" t="s">
        <v>8</v>
      </c>
      <c r="O49" s="252"/>
      <c r="P49" s="195" t="s">
        <v>204</v>
      </c>
      <c r="Q49" s="196"/>
      <c r="R49" s="143" t="s">
        <v>197</v>
      </c>
      <c r="S49" s="198" t="s">
        <v>15</v>
      </c>
      <c r="T49" s="143" t="s">
        <v>198</v>
      </c>
      <c r="U49" s="198" t="s">
        <v>6</v>
      </c>
      <c r="V49" s="143" t="s">
        <v>199</v>
      </c>
      <c r="W49" s="198" t="s">
        <v>2</v>
      </c>
      <c r="X49" s="143" t="s">
        <v>195</v>
      </c>
      <c r="Y49" s="198" t="s">
        <v>5</v>
      </c>
      <c r="Z49" s="143" t="s">
        <v>196</v>
      </c>
      <c r="AA49" s="198" t="s">
        <v>4</v>
      </c>
      <c r="AB49" s="143" t="s">
        <v>3</v>
      </c>
      <c r="AC49" s="198" t="s">
        <v>8</v>
      </c>
      <c r="AD49" s="252"/>
      <c r="AE49" s="195" t="s">
        <v>205</v>
      </c>
      <c r="AF49" s="196"/>
      <c r="AG49" s="143" t="s">
        <v>197</v>
      </c>
      <c r="AH49" s="198" t="s">
        <v>198</v>
      </c>
      <c r="AI49" s="143" t="s">
        <v>54</v>
      </c>
      <c r="AJ49" s="198" t="s">
        <v>6</v>
      </c>
      <c r="AK49" s="143" t="s">
        <v>199</v>
      </c>
      <c r="AL49" s="198" t="s">
        <v>2</v>
      </c>
      <c r="AM49" s="143" t="s">
        <v>195</v>
      </c>
      <c r="AN49" s="198" t="s">
        <v>5</v>
      </c>
      <c r="AO49" s="143" t="s">
        <v>196</v>
      </c>
      <c r="AP49" s="198" t="s">
        <v>4</v>
      </c>
      <c r="AQ49" s="257"/>
      <c r="AR49" s="198" t="s">
        <v>3</v>
      </c>
      <c r="AS49" s="143" t="s">
        <v>8</v>
      </c>
      <c r="AT49" s="252"/>
      <c r="AU49" s="145"/>
    </row>
    <row r="50" spans="1:50" s="149" customFormat="1" ht="39.950000000000003" customHeight="1">
      <c r="A50" s="200"/>
      <c r="B50" s="147"/>
      <c r="C50" s="202">
        <v>0.40625</v>
      </c>
      <c r="D50" s="205">
        <v>0.44444444444444442</v>
      </c>
      <c r="E50" s="202">
        <v>0.4513888888888889</v>
      </c>
      <c r="F50" s="205">
        <v>0.45833333333333331</v>
      </c>
      <c r="G50" s="202">
        <v>0.5</v>
      </c>
      <c r="H50" s="205">
        <v>0.54166666666666663</v>
      </c>
      <c r="I50" s="202">
        <v>0.55902777777777779</v>
      </c>
      <c r="J50" s="205">
        <v>0.60416666666666663</v>
      </c>
      <c r="K50" s="202">
        <v>0.625</v>
      </c>
      <c r="L50" s="205">
        <v>0.64236111111111105</v>
      </c>
      <c r="M50" s="202">
        <v>0.67013888888888884</v>
      </c>
      <c r="N50" s="205">
        <v>0.70138888888888884</v>
      </c>
      <c r="O50" s="234"/>
      <c r="P50" s="200"/>
      <c r="Q50" s="147"/>
      <c r="R50" s="205">
        <v>0.41666666666666669</v>
      </c>
      <c r="S50" s="202">
        <v>0.46527777777777773</v>
      </c>
      <c r="T50" s="205">
        <v>0.47916666666666669</v>
      </c>
      <c r="U50" s="202">
        <v>0.4861111111111111</v>
      </c>
      <c r="V50" s="205">
        <v>0.54166666666666663</v>
      </c>
      <c r="W50" s="202">
        <v>0.54166666666666663</v>
      </c>
      <c r="X50" s="205">
        <v>0.58333333333333337</v>
      </c>
      <c r="Y50" s="202">
        <v>0.58333333333333337</v>
      </c>
      <c r="Z50" s="205">
        <v>0.625</v>
      </c>
      <c r="AA50" s="202">
        <v>0.64930555555555558</v>
      </c>
      <c r="AB50" s="205">
        <v>0.68402777777777779</v>
      </c>
      <c r="AC50" s="202">
        <v>0.70833333333333337</v>
      </c>
      <c r="AD50" s="234"/>
      <c r="AE50" s="200"/>
      <c r="AF50" s="147"/>
      <c r="AG50" s="205">
        <v>0.41666666666666669</v>
      </c>
      <c r="AH50" s="202">
        <v>0.47916666666666669</v>
      </c>
      <c r="AI50" s="205">
        <v>0.4826388888888889</v>
      </c>
      <c r="AJ50" s="202">
        <v>0.4861111111111111</v>
      </c>
      <c r="AK50" s="205">
        <v>0.54166666666666663</v>
      </c>
      <c r="AL50" s="202">
        <v>0.54513888888888895</v>
      </c>
      <c r="AM50" s="205">
        <v>0.58333333333333337</v>
      </c>
      <c r="AN50" s="202">
        <v>0.58680555555555558</v>
      </c>
      <c r="AO50" s="205">
        <v>0.625</v>
      </c>
      <c r="AP50" s="202">
        <v>0.65625</v>
      </c>
      <c r="AQ50" s="258"/>
      <c r="AR50" s="202">
        <v>0.68402777777777779</v>
      </c>
      <c r="AS50" s="205">
        <v>0.71527777777777779</v>
      </c>
      <c r="AT50" s="234"/>
      <c r="AU50" s="148"/>
    </row>
    <row r="51" spans="1:50" s="153" customFormat="1" ht="24.95" customHeight="1">
      <c r="A51" s="224" t="s">
        <v>289</v>
      </c>
      <c r="B51" s="154">
        <v>1</v>
      </c>
      <c r="C51" s="154"/>
      <c r="D51" s="150"/>
      <c r="E51" s="151"/>
      <c r="F51" s="150"/>
      <c r="G51" s="151"/>
      <c r="H51" s="150" t="s">
        <v>286</v>
      </c>
      <c r="I51" s="151" t="s">
        <v>288</v>
      </c>
      <c r="J51" s="150"/>
      <c r="K51" s="151"/>
      <c r="L51" s="150" t="s">
        <v>288</v>
      </c>
      <c r="M51" s="154"/>
      <c r="N51" s="150">
        <v>1</v>
      </c>
      <c r="O51" s="234"/>
      <c r="P51" s="223" t="s">
        <v>291</v>
      </c>
      <c r="Q51" s="154">
        <v>1</v>
      </c>
      <c r="R51" s="150"/>
      <c r="S51" s="151"/>
      <c r="T51" s="150" t="s">
        <v>288</v>
      </c>
      <c r="U51" s="151"/>
      <c r="V51" s="150"/>
      <c r="W51" s="151"/>
      <c r="X51" s="150" t="s">
        <v>286</v>
      </c>
      <c r="Y51" s="151"/>
      <c r="Z51" s="150"/>
      <c r="AA51" s="151"/>
      <c r="AB51" s="150" t="s">
        <v>288</v>
      </c>
      <c r="AC51" s="151">
        <v>3</v>
      </c>
      <c r="AD51" s="234"/>
      <c r="AE51" s="223"/>
      <c r="AF51" s="154">
        <v>1</v>
      </c>
      <c r="AG51" s="150"/>
      <c r="AH51" s="151"/>
      <c r="AI51" s="150"/>
      <c r="AJ51" s="151"/>
      <c r="AK51" s="150"/>
      <c r="AL51" s="151"/>
      <c r="AM51" s="150"/>
      <c r="AN51" s="151"/>
      <c r="AO51" s="150"/>
      <c r="AP51" s="151"/>
      <c r="AQ51" s="236"/>
      <c r="AR51" s="151"/>
      <c r="AS51" s="150"/>
      <c r="AT51" s="234"/>
      <c r="AU51" s="152"/>
      <c r="AV51" s="156" t="str">
        <f t="shared" ref="AV51:AV76" si="27">A51</f>
        <v>Darren Smith</v>
      </c>
      <c r="AW51" s="156" t="str">
        <f t="shared" ref="AW51:AW76" si="28">P51</f>
        <v>Owen Snuggs</v>
      </c>
      <c r="AX51" s="156">
        <f t="shared" ref="AX51:AX76" si="29">AE51</f>
        <v>0</v>
      </c>
    </row>
    <row r="52" spans="1:50" s="153" customFormat="1" ht="24.95" customHeight="1">
      <c r="A52" s="224" t="s">
        <v>297</v>
      </c>
      <c r="B52" s="154">
        <v>5</v>
      </c>
      <c r="C52" s="154"/>
      <c r="D52" s="150"/>
      <c r="E52" s="151"/>
      <c r="F52" s="150"/>
      <c r="G52" s="151" t="s">
        <v>288</v>
      </c>
      <c r="H52" s="150"/>
      <c r="I52" s="151"/>
      <c r="J52" s="150"/>
      <c r="K52" s="151" t="s">
        <v>286</v>
      </c>
      <c r="L52" s="150"/>
      <c r="M52" s="154"/>
      <c r="N52" s="150"/>
      <c r="O52" s="234"/>
      <c r="P52" s="223" t="s">
        <v>290</v>
      </c>
      <c r="Q52" s="154">
        <v>2</v>
      </c>
      <c r="R52" s="150" t="s">
        <v>286</v>
      </c>
      <c r="S52" s="151"/>
      <c r="T52" s="150"/>
      <c r="U52" s="151" t="s">
        <v>286</v>
      </c>
      <c r="V52" s="150"/>
      <c r="W52" s="151"/>
      <c r="X52" s="150"/>
      <c r="Y52" s="151"/>
      <c r="Z52" s="150"/>
      <c r="AA52" s="151"/>
      <c r="AB52" s="150"/>
      <c r="AC52" s="151"/>
      <c r="AD52" s="234"/>
      <c r="AE52" s="223"/>
      <c r="AF52" s="154">
        <v>2</v>
      </c>
      <c r="AG52" s="150"/>
      <c r="AH52" s="151"/>
      <c r="AI52" s="150"/>
      <c r="AJ52" s="151"/>
      <c r="AK52" s="150"/>
      <c r="AL52" s="151"/>
      <c r="AM52" s="150"/>
      <c r="AN52" s="151"/>
      <c r="AO52" s="150"/>
      <c r="AP52" s="151"/>
      <c r="AQ52" s="236"/>
      <c r="AR52" s="151"/>
      <c r="AS52" s="150"/>
      <c r="AT52" s="234"/>
      <c r="AU52" s="152"/>
      <c r="AV52" s="156" t="str">
        <f t="shared" si="27"/>
        <v>Will Smith</v>
      </c>
      <c r="AW52" s="156" t="str">
        <f t="shared" si="28"/>
        <v>Jonathan Hancox</v>
      </c>
      <c r="AX52" s="156">
        <f t="shared" si="29"/>
        <v>0</v>
      </c>
    </row>
    <row r="53" spans="1:50" s="153" customFormat="1" ht="24.95" customHeight="1">
      <c r="A53" s="224" t="s">
        <v>573</v>
      </c>
      <c r="B53" s="154">
        <v>7</v>
      </c>
      <c r="C53" s="154"/>
      <c r="D53" s="150"/>
      <c r="E53" s="151"/>
      <c r="F53" s="150"/>
      <c r="G53" s="151"/>
      <c r="H53" s="150"/>
      <c r="I53" s="151"/>
      <c r="J53" s="150"/>
      <c r="K53" s="151"/>
      <c r="L53" s="150"/>
      <c r="M53" s="154"/>
      <c r="N53" s="150"/>
      <c r="O53" s="234"/>
      <c r="P53" s="223" t="s">
        <v>292</v>
      </c>
      <c r="Q53" s="154">
        <v>3</v>
      </c>
      <c r="R53" s="150"/>
      <c r="S53" s="151" t="s">
        <v>286</v>
      </c>
      <c r="T53" s="150" t="s">
        <v>286</v>
      </c>
      <c r="U53" s="151"/>
      <c r="V53" s="150"/>
      <c r="W53" s="151"/>
      <c r="X53" s="150"/>
      <c r="Y53" s="151"/>
      <c r="Z53" s="150" t="s">
        <v>286</v>
      </c>
      <c r="AA53" s="151"/>
      <c r="AB53" s="150"/>
      <c r="AC53" s="151">
        <v>2</v>
      </c>
      <c r="AD53" s="234"/>
      <c r="AE53" s="223"/>
      <c r="AF53" s="154">
        <v>3</v>
      </c>
      <c r="AG53" s="150"/>
      <c r="AH53" s="151"/>
      <c r="AI53" s="150"/>
      <c r="AJ53" s="151"/>
      <c r="AK53" s="150"/>
      <c r="AL53" s="151"/>
      <c r="AM53" s="150"/>
      <c r="AN53" s="151"/>
      <c r="AO53" s="150"/>
      <c r="AP53" s="151"/>
      <c r="AQ53" s="236"/>
      <c r="AR53" s="151"/>
      <c r="AS53" s="150"/>
      <c r="AT53" s="234"/>
      <c r="AU53" s="152"/>
      <c r="AV53" s="156" t="str">
        <f t="shared" si="27"/>
        <v>Jack Hickman</v>
      </c>
      <c r="AW53" s="156" t="str">
        <f t="shared" si="28"/>
        <v>TJ McClimont</v>
      </c>
      <c r="AX53" s="156">
        <f t="shared" si="29"/>
        <v>0</v>
      </c>
    </row>
    <row r="54" spans="1:50" s="153" customFormat="1" ht="24.95" customHeight="1">
      <c r="A54" s="224" t="s">
        <v>294</v>
      </c>
      <c r="B54" s="154">
        <v>8</v>
      </c>
      <c r="C54" s="154"/>
      <c r="D54" s="150"/>
      <c r="E54" s="151"/>
      <c r="F54" s="150"/>
      <c r="G54" s="151"/>
      <c r="H54" s="150"/>
      <c r="I54" s="151"/>
      <c r="J54" s="150" t="s">
        <v>286</v>
      </c>
      <c r="K54" s="151"/>
      <c r="L54" s="150" t="s">
        <v>286</v>
      </c>
      <c r="M54" s="154" t="s">
        <v>286</v>
      </c>
      <c r="N54" s="150">
        <v>3</v>
      </c>
      <c r="O54" s="234"/>
      <c r="P54" s="225" t="s">
        <v>570</v>
      </c>
      <c r="Q54" s="154">
        <v>4</v>
      </c>
      <c r="R54" s="150"/>
      <c r="S54" s="151"/>
      <c r="T54" s="150"/>
      <c r="U54" s="151"/>
      <c r="V54" s="150"/>
      <c r="W54" s="151" t="s">
        <v>286</v>
      </c>
      <c r="X54" s="150"/>
      <c r="Y54" s="151" t="s">
        <v>286</v>
      </c>
      <c r="Z54" s="150"/>
      <c r="AA54" s="151" t="s">
        <v>286</v>
      </c>
      <c r="AB54" s="150"/>
      <c r="AC54" s="151">
        <v>4</v>
      </c>
      <c r="AD54" s="234"/>
      <c r="AE54" s="225"/>
      <c r="AF54" s="154">
        <v>4</v>
      </c>
      <c r="AG54" s="150"/>
      <c r="AH54" s="151"/>
      <c r="AI54" s="150"/>
      <c r="AJ54" s="151"/>
      <c r="AK54" s="150"/>
      <c r="AL54" s="151"/>
      <c r="AM54" s="150"/>
      <c r="AN54" s="151"/>
      <c r="AO54" s="150"/>
      <c r="AP54" s="151"/>
      <c r="AQ54" s="236"/>
      <c r="AR54" s="151"/>
      <c r="AS54" s="150"/>
      <c r="AT54" s="234"/>
      <c r="AU54" s="152"/>
      <c r="AV54" s="156" t="str">
        <f t="shared" si="27"/>
        <v>Rory Sear</v>
      </c>
      <c r="AW54" s="156" t="str">
        <f t="shared" si="28"/>
        <v>Ryan Craze</v>
      </c>
      <c r="AX54" s="156">
        <f t="shared" si="29"/>
        <v>0</v>
      </c>
    </row>
    <row r="55" spans="1:50" s="153" customFormat="1" ht="24.95" customHeight="1">
      <c r="A55" s="224" t="s">
        <v>285</v>
      </c>
      <c r="B55" s="154">
        <v>9</v>
      </c>
      <c r="C55" s="154"/>
      <c r="D55" s="150"/>
      <c r="E55" s="151" t="s">
        <v>286</v>
      </c>
      <c r="F55" s="150"/>
      <c r="G55" s="151"/>
      <c r="H55" s="150" t="s">
        <v>288</v>
      </c>
      <c r="I55" s="151"/>
      <c r="J55" s="150" t="s">
        <v>288</v>
      </c>
      <c r="K55" s="151"/>
      <c r="L55" s="150"/>
      <c r="M55" s="154"/>
      <c r="N55" s="150">
        <v>4</v>
      </c>
      <c r="O55" s="234"/>
      <c r="P55" s="225" t="s">
        <v>287</v>
      </c>
      <c r="Q55" s="154">
        <v>5</v>
      </c>
      <c r="R55" s="150"/>
      <c r="S55" s="151" t="s">
        <v>288</v>
      </c>
      <c r="T55" s="150"/>
      <c r="U55" s="151"/>
      <c r="V55" s="150"/>
      <c r="W55" s="151"/>
      <c r="X55" s="150"/>
      <c r="Y55" s="151" t="s">
        <v>288</v>
      </c>
      <c r="Z55" s="150"/>
      <c r="AA55" s="151" t="s">
        <v>288</v>
      </c>
      <c r="AB55" s="150"/>
      <c r="AC55" s="151">
        <v>1</v>
      </c>
      <c r="AD55" s="234"/>
      <c r="AE55" s="225"/>
      <c r="AF55" s="154">
        <v>5</v>
      </c>
      <c r="AG55" s="150"/>
      <c r="AH55" s="151"/>
      <c r="AI55" s="150"/>
      <c r="AJ55" s="151"/>
      <c r="AK55" s="150"/>
      <c r="AL55" s="151"/>
      <c r="AM55" s="150"/>
      <c r="AN55" s="151"/>
      <c r="AO55" s="150"/>
      <c r="AP55" s="151"/>
      <c r="AQ55" s="236"/>
      <c r="AR55" s="151"/>
      <c r="AS55" s="150"/>
      <c r="AT55" s="234"/>
      <c r="AU55" s="152"/>
      <c r="AV55" s="156" t="str">
        <f t="shared" si="27"/>
        <v>Brett Halsey</v>
      </c>
      <c r="AW55" s="156" t="str">
        <f t="shared" si="28"/>
        <v>Harry New</v>
      </c>
      <c r="AX55" s="156">
        <f t="shared" si="29"/>
        <v>0</v>
      </c>
    </row>
    <row r="56" spans="1:50" s="153" customFormat="1" ht="24.95" customHeight="1">
      <c r="A56" s="224"/>
      <c r="B56" s="154">
        <v>10</v>
      </c>
      <c r="C56" s="154"/>
      <c r="D56" s="150"/>
      <c r="E56" s="151"/>
      <c r="F56" s="150"/>
      <c r="G56" s="151"/>
      <c r="H56" s="150"/>
      <c r="I56" s="151"/>
      <c r="J56" s="150"/>
      <c r="K56" s="151"/>
      <c r="L56" s="150"/>
      <c r="M56" s="151"/>
      <c r="N56" s="150"/>
      <c r="O56" s="234"/>
      <c r="P56" s="225" t="s">
        <v>572</v>
      </c>
      <c r="Q56" s="154">
        <v>6</v>
      </c>
      <c r="R56" s="150"/>
      <c r="S56" s="151"/>
      <c r="T56" s="150"/>
      <c r="U56" s="151" t="s">
        <v>288</v>
      </c>
      <c r="V56" s="150" t="s">
        <v>286</v>
      </c>
      <c r="W56" s="151"/>
      <c r="X56" s="150" t="s">
        <v>288</v>
      </c>
      <c r="Y56" s="151"/>
      <c r="Z56" s="150"/>
      <c r="AA56" s="151"/>
      <c r="AB56" s="150"/>
      <c r="AC56" s="151"/>
      <c r="AD56" s="234"/>
      <c r="AE56" s="225"/>
      <c r="AF56" s="154">
        <v>6</v>
      </c>
      <c r="AG56" s="150"/>
      <c r="AH56" s="151"/>
      <c r="AI56" s="150"/>
      <c r="AJ56" s="151"/>
      <c r="AK56" s="150"/>
      <c r="AL56" s="151"/>
      <c r="AM56" s="150"/>
      <c r="AN56" s="151"/>
      <c r="AO56" s="150"/>
      <c r="AP56" s="151"/>
      <c r="AQ56" s="236"/>
      <c r="AR56" s="151"/>
      <c r="AS56" s="150"/>
      <c r="AT56" s="234"/>
      <c r="AU56" s="152"/>
      <c r="AV56" s="156">
        <f t="shared" si="27"/>
        <v>0</v>
      </c>
      <c r="AW56" s="156" t="str">
        <f t="shared" si="28"/>
        <v>Daniel Stockell</v>
      </c>
      <c r="AX56" s="156">
        <f t="shared" si="29"/>
        <v>0</v>
      </c>
    </row>
    <row r="57" spans="1:50" s="153" customFormat="1" ht="24.95" customHeight="1">
      <c r="A57" s="224" t="s">
        <v>293</v>
      </c>
      <c r="B57" s="154" t="s">
        <v>437</v>
      </c>
      <c r="C57" s="154"/>
      <c r="D57" s="150"/>
      <c r="E57" s="151"/>
      <c r="F57" s="150"/>
      <c r="G57" s="151" t="s">
        <v>416</v>
      </c>
      <c r="H57" s="150"/>
      <c r="I57" s="151" t="s">
        <v>416</v>
      </c>
      <c r="J57" s="150"/>
      <c r="K57" s="151"/>
      <c r="L57" s="150"/>
      <c r="M57" s="154" t="s">
        <v>288</v>
      </c>
      <c r="N57" s="150"/>
      <c r="O57" s="234"/>
      <c r="P57" s="223" t="s">
        <v>574</v>
      </c>
      <c r="Q57" s="154">
        <v>7</v>
      </c>
      <c r="R57" s="150"/>
      <c r="S57" s="151"/>
      <c r="T57" s="150"/>
      <c r="U57" s="151"/>
      <c r="V57" s="150" t="s">
        <v>288</v>
      </c>
      <c r="W57" s="151"/>
      <c r="X57" s="150"/>
      <c r="Y57" s="151"/>
      <c r="Z57" s="150" t="s">
        <v>288</v>
      </c>
      <c r="AA57" s="151"/>
      <c r="AB57" s="150" t="s">
        <v>286</v>
      </c>
      <c r="AC57" s="151"/>
      <c r="AD57" s="234"/>
      <c r="AE57" s="225"/>
      <c r="AF57" s="154">
        <v>7</v>
      </c>
      <c r="AG57" s="150"/>
      <c r="AH57" s="151"/>
      <c r="AI57" s="150"/>
      <c r="AJ57" s="151"/>
      <c r="AK57" s="150"/>
      <c r="AL57" s="151"/>
      <c r="AM57" s="150"/>
      <c r="AN57" s="151"/>
      <c r="AO57" s="150"/>
      <c r="AP57" s="151"/>
      <c r="AQ57" s="236"/>
      <c r="AR57" s="151"/>
      <c r="AS57" s="150"/>
      <c r="AT57" s="234"/>
      <c r="AU57" s="152"/>
      <c r="AV57" s="156" t="str">
        <f t="shared" si="27"/>
        <v>Edward Winstone</v>
      </c>
      <c r="AW57" s="156" t="str">
        <f t="shared" si="28"/>
        <v>Daniel Potter</v>
      </c>
      <c r="AX57" s="156">
        <f t="shared" si="29"/>
        <v>0</v>
      </c>
    </row>
    <row r="58" spans="1:50" s="153" customFormat="1" ht="24.95" customHeight="1">
      <c r="A58" s="224" t="s">
        <v>295</v>
      </c>
      <c r="B58" s="154" t="s">
        <v>437</v>
      </c>
      <c r="C58" s="154"/>
      <c r="D58" s="150" t="s">
        <v>288</v>
      </c>
      <c r="E58" s="151"/>
      <c r="F58" s="150"/>
      <c r="G58" s="151"/>
      <c r="H58" s="150"/>
      <c r="I58" s="151" t="s">
        <v>286</v>
      </c>
      <c r="J58" s="150"/>
      <c r="K58" s="151"/>
      <c r="L58" s="150" t="s">
        <v>416</v>
      </c>
      <c r="M58" s="154"/>
      <c r="N58" s="150">
        <v>2</v>
      </c>
      <c r="O58" s="234"/>
      <c r="P58" s="223" t="s">
        <v>816</v>
      </c>
      <c r="Q58" s="154">
        <v>8</v>
      </c>
      <c r="R58" s="150" t="s">
        <v>1</v>
      </c>
      <c r="S58" s="151"/>
      <c r="T58" s="150"/>
      <c r="U58" s="151"/>
      <c r="V58" s="150"/>
      <c r="W58" s="151" t="s">
        <v>1</v>
      </c>
      <c r="X58" s="150"/>
      <c r="Y58" s="151"/>
      <c r="Z58" s="150"/>
      <c r="AA58" s="151"/>
      <c r="AB58" s="150"/>
      <c r="AC58" s="151"/>
      <c r="AD58" s="234"/>
      <c r="AE58" s="223"/>
      <c r="AF58" s="154">
        <v>8</v>
      </c>
      <c r="AG58" s="150"/>
      <c r="AH58" s="151"/>
      <c r="AI58" s="150"/>
      <c r="AJ58" s="151"/>
      <c r="AK58" s="150"/>
      <c r="AL58" s="151"/>
      <c r="AM58" s="150"/>
      <c r="AN58" s="151"/>
      <c r="AO58" s="150"/>
      <c r="AP58" s="151"/>
      <c r="AQ58" s="236"/>
      <c r="AR58" s="151"/>
      <c r="AS58" s="150"/>
      <c r="AT58" s="234"/>
      <c r="AU58" s="152"/>
      <c r="AV58" s="156" t="str">
        <f t="shared" si="27"/>
        <v>Sam Nelson</v>
      </c>
      <c r="AW58" s="156" t="str">
        <f t="shared" si="28"/>
        <v>Blake Strickland-Bennett</v>
      </c>
      <c r="AX58" s="156">
        <f t="shared" si="29"/>
        <v>0</v>
      </c>
    </row>
    <row r="59" spans="1:50" s="153" customFormat="1" ht="24.95" customHeight="1">
      <c r="A59" s="224" t="s">
        <v>296</v>
      </c>
      <c r="B59" s="154" t="s">
        <v>437</v>
      </c>
      <c r="C59" s="154"/>
      <c r="D59" s="150"/>
      <c r="E59" s="151"/>
      <c r="F59" s="150" t="s">
        <v>286</v>
      </c>
      <c r="G59" s="151" t="s">
        <v>286</v>
      </c>
      <c r="H59" s="150"/>
      <c r="I59" s="151"/>
      <c r="J59" s="150"/>
      <c r="K59" s="151" t="s">
        <v>1</v>
      </c>
      <c r="L59" s="150"/>
      <c r="M59" s="154"/>
      <c r="N59" s="150"/>
      <c r="O59" s="234"/>
      <c r="P59" s="223"/>
      <c r="Q59" s="154">
        <v>9</v>
      </c>
      <c r="R59" s="150"/>
      <c r="S59" s="151"/>
      <c r="T59" s="150"/>
      <c r="U59" s="151"/>
      <c r="V59" s="150"/>
      <c r="W59" s="151"/>
      <c r="X59" s="150"/>
      <c r="Y59" s="151"/>
      <c r="Z59" s="150"/>
      <c r="AA59" s="151"/>
      <c r="AB59" s="150"/>
      <c r="AC59" s="151"/>
      <c r="AD59" s="234"/>
      <c r="AE59" s="223"/>
      <c r="AF59" s="154">
        <v>9</v>
      </c>
      <c r="AG59" s="150"/>
      <c r="AH59" s="151"/>
      <c r="AI59" s="150"/>
      <c r="AJ59" s="151"/>
      <c r="AK59" s="150"/>
      <c r="AL59" s="151"/>
      <c r="AM59" s="150"/>
      <c r="AN59" s="151"/>
      <c r="AO59" s="150"/>
      <c r="AP59" s="151"/>
      <c r="AQ59" s="236"/>
      <c r="AR59" s="151"/>
      <c r="AS59" s="150"/>
      <c r="AT59" s="234"/>
      <c r="AU59" s="152"/>
      <c r="AV59" s="156" t="str">
        <f t="shared" si="27"/>
        <v>Robert Calkin</v>
      </c>
      <c r="AW59" s="156">
        <f t="shared" si="28"/>
        <v>0</v>
      </c>
      <c r="AX59" s="156">
        <f t="shared" si="29"/>
        <v>0</v>
      </c>
    </row>
    <row r="60" spans="1:50" s="153" customFormat="1" ht="24.95" customHeight="1">
      <c r="A60" s="224" t="s">
        <v>571</v>
      </c>
      <c r="B60" s="154" t="s">
        <v>437</v>
      </c>
      <c r="C60" s="154" t="s">
        <v>416</v>
      </c>
      <c r="D60" s="150" t="s">
        <v>286</v>
      </c>
      <c r="E60" s="151"/>
      <c r="F60" s="150" t="s">
        <v>1</v>
      </c>
      <c r="G60" s="151"/>
      <c r="H60" s="150"/>
      <c r="I60" s="151"/>
      <c r="J60" s="150"/>
      <c r="K60" s="151"/>
      <c r="L60" s="150"/>
      <c r="M60" s="154"/>
      <c r="N60" s="150"/>
      <c r="O60" s="234"/>
      <c r="P60" s="223"/>
      <c r="Q60" s="154">
        <v>10</v>
      </c>
      <c r="R60" s="150"/>
      <c r="S60" s="151"/>
      <c r="T60" s="150"/>
      <c r="U60" s="151"/>
      <c r="V60" s="150"/>
      <c r="W60" s="151"/>
      <c r="X60" s="150"/>
      <c r="Y60" s="151"/>
      <c r="Z60" s="150"/>
      <c r="AA60" s="151"/>
      <c r="AB60" s="150"/>
      <c r="AC60" s="151"/>
      <c r="AD60" s="234"/>
      <c r="AE60" s="223"/>
      <c r="AF60" s="154">
        <v>10</v>
      </c>
      <c r="AG60" s="150"/>
      <c r="AH60" s="151"/>
      <c r="AI60" s="150"/>
      <c r="AJ60" s="151"/>
      <c r="AK60" s="150"/>
      <c r="AL60" s="151"/>
      <c r="AM60" s="150"/>
      <c r="AN60" s="151"/>
      <c r="AO60" s="150"/>
      <c r="AP60" s="151"/>
      <c r="AQ60" s="236"/>
      <c r="AR60" s="151"/>
      <c r="AS60" s="150"/>
      <c r="AT60" s="234"/>
      <c r="AU60" s="152"/>
      <c r="AV60" s="156" t="str">
        <f t="shared" si="27"/>
        <v>Adam Blackwell</v>
      </c>
      <c r="AW60" s="156">
        <f t="shared" si="28"/>
        <v>0</v>
      </c>
      <c r="AX60" s="156">
        <f t="shared" si="29"/>
        <v>0</v>
      </c>
    </row>
    <row r="61" spans="1:50" s="153" customFormat="1" ht="24.95" customHeight="1">
      <c r="A61" s="224"/>
      <c r="B61" s="154">
        <v>11</v>
      </c>
      <c r="C61" s="154"/>
      <c r="D61" s="150"/>
      <c r="E61" s="151"/>
      <c r="F61" s="150"/>
      <c r="G61" s="151"/>
      <c r="H61" s="150"/>
      <c r="I61" s="151"/>
      <c r="J61" s="150"/>
      <c r="K61" s="151"/>
      <c r="L61" s="150"/>
      <c r="M61" s="151"/>
      <c r="N61" s="150"/>
      <c r="O61" s="234"/>
      <c r="P61" s="223"/>
      <c r="Q61" s="154">
        <v>11</v>
      </c>
      <c r="R61" s="150"/>
      <c r="S61" s="151"/>
      <c r="T61" s="150"/>
      <c r="U61" s="151"/>
      <c r="V61" s="150"/>
      <c r="W61" s="151"/>
      <c r="X61" s="150"/>
      <c r="Y61" s="151"/>
      <c r="Z61" s="150"/>
      <c r="AA61" s="151"/>
      <c r="AB61" s="150"/>
      <c r="AC61" s="151"/>
      <c r="AD61" s="234"/>
      <c r="AE61" s="223"/>
      <c r="AF61" s="154">
        <v>11</v>
      </c>
      <c r="AG61" s="150"/>
      <c r="AH61" s="151"/>
      <c r="AI61" s="150"/>
      <c r="AJ61" s="151"/>
      <c r="AK61" s="150"/>
      <c r="AL61" s="151"/>
      <c r="AM61" s="150"/>
      <c r="AN61" s="151"/>
      <c r="AO61" s="150"/>
      <c r="AP61" s="151"/>
      <c r="AQ61" s="236"/>
      <c r="AR61" s="151"/>
      <c r="AS61" s="150"/>
      <c r="AT61" s="234"/>
      <c r="AU61" s="152"/>
      <c r="AV61" s="156">
        <f t="shared" si="27"/>
        <v>0</v>
      </c>
      <c r="AW61" s="156">
        <f t="shared" si="28"/>
        <v>0</v>
      </c>
      <c r="AX61" s="156">
        <f t="shared" si="29"/>
        <v>0</v>
      </c>
    </row>
    <row r="62" spans="1:50" s="153" customFormat="1" ht="24.95" customHeight="1">
      <c r="A62" s="224"/>
      <c r="B62" s="154"/>
      <c r="C62" s="154"/>
      <c r="D62" s="150"/>
      <c r="E62" s="151"/>
      <c r="F62" s="150"/>
      <c r="G62" s="151"/>
      <c r="H62" s="150"/>
      <c r="I62" s="151"/>
      <c r="J62" s="150"/>
      <c r="K62" s="151"/>
      <c r="L62" s="150"/>
      <c r="M62" s="151"/>
      <c r="N62" s="150"/>
      <c r="O62" s="234"/>
      <c r="P62" s="223"/>
      <c r="Q62" s="154"/>
      <c r="R62" s="150"/>
      <c r="S62" s="151"/>
      <c r="T62" s="150"/>
      <c r="U62" s="151"/>
      <c r="V62" s="150"/>
      <c r="W62" s="151"/>
      <c r="X62" s="150"/>
      <c r="Y62" s="151"/>
      <c r="Z62" s="150"/>
      <c r="AA62" s="151"/>
      <c r="AB62" s="150"/>
      <c r="AC62" s="151"/>
      <c r="AD62" s="234"/>
      <c r="AE62" s="223"/>
      <c r="AF62" s="154">
        <v>12</v>
      </c>
      <c r="AG62" s="150"/>
      <c r="AH62" s="151"/>
      <c r="AI62" s="150"/>
      <c r="AJ62" s="151"/>
      <c r="AK62" s="150"/>
      <c r="AL62" s="151"/>
      <c r="AM62" s="150"/>
      <c r="AN62" s="151"/>
      <c r="AO62" s="150"/>
      <c r="AP62" s="151"/>
      <c r="AQ62" s="236"/>
      <c r="AR62" s="151"/>
      <c r="AS62" s="150"/>
      <c r="AT62" s="234"/>
      <c r="AU62" s="152"/>
      <c r="AV62" s="156">
        <f t="shared" si="27"/>
        <v>0</v>
      </c>
      <c r="AW62" s="156">
        <f t="shared" si="28"/>
        <v>0</v>
      </c>
      <c r="AX62" s="156">
        <f t="shared" si="29"/>
        <v>0</v>
      </c>
    </row>
    <row r="63" spans="1:50" s="153" customFormat="1" ht="24.95" customHeight="1">
      <c r="A63" s="224"/>
      <c r="B63" s="154"/>
      <c r="C63" s="154"/>
      <c r="D63" s="150"/>
      <c r="E63" s="151"/>
      <c r="F63" s="150"/>
      <c r="G63" s="151"/>
      <c r="H63" s="150"/>
      <c r="I63" s="151"/>
      <c r="J63" s="150"/>
      <c r="K63" s="151"/>
      <c r="L63" s="150"/>
      <c r="M63" s="151"/>
      <c r="N63" s="150"/>
      <c r="O63" s="234"/>
      <c r="P63" s="223"/>
      <c r="Q63" s="154"/>
      <c r="R63" s="150"/>
      <c r="S63" s="151"/>
      <c r="T63" s="150"/>
      <c r="U63" s="151"/>
      <c r="V63" s="150"/>
      <c r="W63" s="151"/>
      <c r="X63" s="150"/>
      <c r="Y63" s="151"/>
      <c r="Z63" s="150"/>
      <c r="AA63" s="151"/>
      <c r="AB63" s="150"/>
      <c r="AC63" s="151"/>
      <c r="AD63" s="234"/>
      <c r="AE63" s="223"/>
      <c r="AF63" s="154">
        <v>13</v>
      </c>
      <c r="AG63" s="150"/>
      <c r="AH63" s="151"/>
      <c r="AI63" s="150"/>
      <c r="AJ63" s="151"/>
      <c r="AK63" s="150"/>
      <c r="AL63" s="151"/>
      <c r="AM63" s="150"/>
      <c r="AN63" s="151"/>
      <c r="AO63" s="150"/>
      <c r="AP63" s="151"/>
      <c r="AQ63" s="236"/>
      <c r="AR63" s="151"/>
      <c r="AS63" s="150"/>
      <c r="AT63" s="234"/>
      <c r="AU63" s="152"/>
      <c r="AV63" s="156">
        <f t="shared" si="27"/>
        <v>0</v>
      </c>
      <c r="AW63" s="156">
        <f t="shared" si="28"/>
        <v>0</v>
      </c>
      <c r="AX63" s="156">
        <f t="shared" si="29"/>
        <v>0</v>
      </c>
    </row>
    <row r="64" spans="1:50" s="153" customFormat="1" ht="24.95" customHeight="1">
      <c r="A64" s="224"/>
      <c r="B64" s="154"/>
      <c r="C64" s="154"/>
      <c r="D64" s="150"/>
      <c r="E64" s="151"/>
      <c r="F64" s="150"/>
      <c r="G64" s="151"/>
      <c r="H64" s="150"/>
      <c r="I64" s="151"/>
      <c r="J64" s="150"/>
      <c r="K64" s="151"/>
      <c r="L64" s="150"/>
      <c r="M64" s="154"/>
      <c r="N64" s="150"/>
      <c r="O64" s="234"/>
      <c r="P64" s="223"/>
      <c r="Q64" s="154"/>
      <c r="R64" s="150"/>
      <c r="S64" s="151"/>
      <c r="T64" s="150"/>
      <c r="U64" s="151"/>
      <c r="V64" s="150"/>
      <c r="W64" s="151"/>
      <c r="X64" s="150"/>
      <c r="Y64" s="151"/>
      <c r="Z64" s="150"/>
      <c r="AA64" s="151"/>
      <c r="AB64" s="150"/>
      <c r="AC64" s="151"/>
      <c r="AD64" s="234"/>
      <c r="AE64" s="223"/>
      <c r="AF64" s="154">
        <v>14</v>
      </c>
      <c r="AG64" s="150"/>
      <c r="AH64" s="151"/>
      <c r="AI64" s="150"/>
      <c r="AJ64" s="151"/>
      <c r="AK64" s="150"/>
      <c r="AL64" s="151"/>
      <c r="AM64" s="150"/>
      <c r="AN64" s="151"/>
      <c r="AO64" s="150"/>
      <c r="AP64" s="151"/>
      <c r="AQ64" s="236"/>
      <c r="AR64" s="151"/>
      <c r="AS64" s="150"/>
      <c r="AT64" s="234"/>
      <c r="AU64" s="152"/>
      <c r="AV64" s="156">
        <f t="shared" si="27"/>
        <v>0</v>
      </c>
      <c r="AW64" s="156">
        <f t="shared" si="28"/>
        <v>0</v>
      </c>
      <c r="AX64" s="156">
        <f t="shared" si="29"/>
        <v>0</v>
      </c>
    </row>
    <row r="65" spans="1:50" s="153" customFormat="1" ht="24.95" customHeight="1">
      <c r="A65" s="224"/>
      <c r="B65" s="154"/>
      <c r="C65" s="154"/>
      <c r="D65" s="150"/>
      <c r="E65" s="151"/>
      <c r="F65" s="150"/>
      <c r="G65" s="151"/>
      <c r="H65" s="150"/>
      <c r="I65" s="151"/>
      <c r="J65" s="150"/>
      <c r="K65" s="151"/>
      <c r="L65" s="150"/>
      <c r="M65" s="154"/>
      <c r="N65" s="150"/>
      <c r="O65" s="234"/>
      <c r="P65" s="223"/>
      <c r="Q65" s="154"/>
      <c r="R65" s="150"/>
      <c r="S65" s="151"/>
      <c r="T65" s="150"/>
      <c r="U65" s="151"/>
      <c r="V65" s="150"/>
      <c r="W65" s="151"/>
      <c r="X65" s="150"/>
      <c r="Y65" s="151"/>
      <c r="Z65" s="150"/>
      <c r="AA65" s="151"/>
      <c r="AB65" s="150"/>
      <c r="AC65" s="151"/>
      <c r="AD65" s="234"/>
      <c r="AE65" s="223"/>
      <c r="AF65" s="154">
        <v>15</v>
      </c>
      <c r="AG65" s="150"/>
      <c r="AH65" s="151"/>
      <c r="AI65" s="150"/>
      <c r="AJ65" s="151"/>
      <c r="AK65" s="150"/>
      <c r="AL65" s="151"/>
      <c r="AM65" s="150"/>
      <c r="AN65" s="151"/>
      <c r="AO65" s="150"/>
      <c r="AP65" s="151"/>
      <c r="AQ65" s="236"/>
      <c r="AR65" s="151"/>
      <c r="AS65" s="150"/>
      <c r="AT65" s="234"/>
      <c r="AU65" s="152"/>
      <c r="AV65" s="156">
        <f t="shared" si="27"/>
        <v>0</v>
      </c>
      <c r="AW65" s="156">
        <f t="shared" si="28"/>
        <v>0</v>
      </c>
      <c r="AX65" s="156">
        <f t="shared" si="29"/>
        <v>0</v>
      </c>
    </row>
    <row r="66" spans="1:50" s="153" customFormat="1" ht="24.95" customHeight="1">
      <c r="A66" s="224"/>
      <c r="B66" s="154"/>
      <c r="C66" s="154"/>
      <c r="D66" s="150"/>
      <c r="E66" s="151"/>
      <c r="F66" s="150"/>
      <c r="G66" s="151"/>
      <c r="H66" s="150"/>
      <c r="I66" s="151"/>
      <c r="J66" s="150"/>
      <c r="K66" s="151"/>
      <c r="L66" s="150"/>
      <c r="M66" s="154"/>
      <c r="N66" s="150"/>
      <c r="O66" s="234"/>
      <c r="P66" s="223"/>
      <c r="Q66" s="154"/>
      <c r="R66" s="150"/>
      <c r="S66" s="151"/>
      <c r="T66" s="150"/>
      <c r="U66" s="151"/>
      <c r="V66" s="150"/>
      <c r="W66" s="151"/>
      <c r="X66" s="150"/>
      <c r="Y66" s="151"/>
      <c r="Z66" s="150"/>
      <c r="AA66" s="151"/>
      <c r="AB66" s="150"/>
      <c r="AC66" s="151"/>
      <c r="AD66" s="234"/>
      <c r="AE66" s="468" t="s">
        <v>438</v>
      </c>
      <c r="AF66" s="469"/>
      <c r="AG66" s="150"/>
      <c r="AH66" s="151"/>
      <c r="AI66" s="150"/>
      <c r="AJ66" s="151"/>
      <c r="AK66" s="150"/>
      <c r="AL66" s="151"/>
      <c r="AM66" s="150"/>
      <c r="AN66" s="151"/>
      <c r="AO66" s="150"/>
      <c r="AP66" s="151"/>
      <c r="AQ66" s="236"/>
      <c r="AR66" s="151"/>
      <c r="AS66" s="150"/>
      <c r="AT66" s="234"/>
      <c r="AU66" s="152"/>
      <c r="AV66" s="156">
        <f t="shared" si="27"/>
        <v>0</v>
      </c>
      <c r="AW66" s="156">
        <f t="shared" si="28"/>
        <v>0</v>
      </c>
      <c r="AX66" s="156" t="str">
        <f t="shared" si="29"/>
        <v>U20 ns guests</v>
      </c>
    </row>
    <row r="67" spans="1:50" s="153" customFormat="1" ht="24.95" customHeight="1">
      <c r="A67" s="224"/>
      <c r="B67" s="154"/>
      <c r="C67" s="154"/>
      <c r="D67" s="150"/>
      <c r="E67" s="151"/>
      <c r="F67" s="150"/>
      <c r="G67" s="151"/>
      <c r="H67" s="150"/>
      <c r="I67" s="151"/>
      <c r="J67" s="150"/>
      <c r="K67" s="151"/>
      <c r="L67" s="150"/>
      <c r="M67" s="154"/>
      <c r="N67" s="150"/>
      <c r="O67" s="234"/>
      <c r="P67" s="223"/>
      <c r="Q67" s="154"/>
      <c r="R67" s="150"/>
      <c r="S67" s="151"/>
      <c r="T67" s="150"/>
      <c r="U67" s="151"/>
      <c r="V67" s="150"/>
      <c r="W67" s="151"/>
      <c r="X67" s="150"/>
      <c r="Y67" s="151"/>
      <c r="Z67" s="150"/>
      <c r="AA67" s="151"/>
      <c r="AB67" s="150"/>
      <c r="AC67" s="151"/>
      <c r="AD67" s="234"/>
      <c r="AE67" s="470"/>
      <c r="AF67" s="471"/>
      <c r="AG67" s="150"/>
      <c r="AH67" s="151"/>
      <c r="AI67" s="150"/>
      <c r="AJ67" s="151"/>
      <c r="AK67" s="150"/>
      <c r="AL67" s="151"/>
      <c r="AM67" s="150"/>
      <c r="AN67" s="237"/>
      <c r="AO67" s="239"/>
      <c r="AP67" s="237"/>
      <c r="AQ67" s="240"/>
      <c r="AR67" s="237"/>
      <c r="AS67" s="239"/>
      <c r="AT67" s="234"/>
      <c r="AU67" s="152"/>
      <c r="AV67" s="156">
        <f t="shared" si="27"/>
        <v>0</v>
      </c>
      <c r="AW67" s="156">
        <f t="shared" si="28"/>
        <v>0</v>
      </c>
      <c r="AX67" s="156">
        <f t="shared" si="29"/>
        <v>0</v>
      </c>
    </row>
    <row r="68" spans="1:50" s="153" customFormat="1" ht="24.95" customHeight="1">
      <c r="A68" s="224"/>
      <c r="B68" s="154">
        <v>18</v>
      </c>
      <c r="C68" s="154"/>
      <c r="D68" s="150"/>
      <c r="E68" s="151"/>
      <c r="F68" s="150"/>
      <c r="G68" s="151"/>
      <c r="H68" s="150"/>
      <c r="I68" s="151"/>
      <c r="J68" s="150"/>
      <c r="K68" s="151"/>
      <c r="L68" s="150"/>
      <c r="M68" s="154"/>
      <c r="N68" s="150"/>
      <c r="O68" s="234"/>
      <c r="P68" s="223"/>
      <c r="Q68" s="154">
        <v>18</v>
      </c>
      <c r="R68" s="150"/>
      <c r="S68" s="151"/>
      <c r="T68" s="150"/>
      <c r="U68" s="151"/>
      <c r="V68" s="150"/>
      <c r="W68" s="151"/>
      <c r="X68" s="150"/>
      <c r="Y68" s="151"/>
      <c r="Z68" s="150"/>
      <c r="AA68" s="151"/>
      <c r="AB68" s="150"/>
      <c r="AC68" s="151"/>
      <c r="AD68" s="234"/>
      <c r="AE68" s="223"/>
      <c r="AF68" s="154">
        <v>1</v>
      </c>
      <c r="AG68" s="150"/>
      <c r="AH68" s="151"/>
      <c r="AI68" s="150"/>
      <c r="AJ68" s="151"/>
      <c r="AK68" s="150"/>
      <c r="AL68" s="151"/>
      <c r="AM68" s="150"/>
      <c r="AN68" s="151"/>
      <c r="AO68" s="150"/>
      <c r="AP68" s="151"/>
      <c r="AQ68" s="236"/>
      <c r="AR68" s="151"/>
      <c r="AS68" s="150"/>
      <c r="AT68" s="259"/>
      <c r="AU68" s="152"/>
      <c r="AV68" s="156">
        <f t="shared" si="27"/>
        <v>0</v>
      </c>
      <c r="AW68" s="156">
        <f t="shared" si="28"/>
        <v>0</v>
      </c>
      <c r="AX68" s="156">
        <f t="shared" si="29"/>
        <v>0</v>
      </c>
    </row>
    <row r="69" spans="1:50" s="153" customFormat="1" ht="24.95" customHeight="1">
      <c r="A69" s="224"/>
      <c r="B69" s="154">
        <v>19</v>
      </c>
      <c r="C69" s="154"/>
      <c r="D69" s="150"/>
      <c r="E69" s="151"/>
      <c r="F69" s="150"/>
      <c r="G69" s="151"/>
      <c r="H69" s="150"/>
      <c r="I69" s="151"/>
      <c r="J69" s="150"/>
      <c r="K69" s="151"/>
      <c r="L69" s="150"/>
      <c r="M69" s="154"/>
      <c r="N69" s="150"/>
      <c r="O69" s="234"/>
      <c r="P69" s="223"/>
      <c r="Q69" s="154">
        <v>19</v>
      </c>
      <c r="R69" s="150"/>
      <c r="S69" s="151"/>
      <c r="T69" s="150"/>
      <c r="U69" s="151"/>
      <c r="V69" s="150"/>
      <c r="W69" s="151"/>
      <c r="X69" s="150"/>
      <c r="Y69" s="151"/>
      <c r="Z69" s="150"/>
      <c r="AA69" s="151"/>
      <c r="AB69" s="150"/>
      <c r="AC69" s="151"/>
      <c r="AD69" s="234"/>
      <c r="AE69" s="223"/>
      <c r="AF69" s="154">
        <v>2</v>
      </c>
      <c r="AG69" s="150"/>
      <c r="AH69" s="151"/>
      <c r="AI69" s="150"/>
      <c r="AJ69" s="151"/>
      <c r="AK69" s="150"/>
      <c r="AL69" s="151"/>
      <c r="AM69" s="150"/>
      <c r="AN69" s="151"/>
      <c r="AO69" s="150"/>
      <c r="AP69" s="151"/>
      <c r="AQ69" s="236"/>
      <c r="AR69" s="151"/>
      <c r="AS69" s="150"/>
      <c r="AT69" s="259"/>
      <c r="AU69" s="152"/>
      <c r="AV69" s="156">
        <f t="shared" si="27"/>
        <v>0</v>
      </c>
      <c r="AW69" s="156">
        <f t="shared" si="28"/>
        <v>0</v>
      </c>
      <c r="AX69" s="156">
        <f t="shared" si="29"/>
        <v>0</v>
      </c>
    </row>
    <row r="70" spans="1:50" s="153" customFormat="1" ht="24.95" customHeight="1">
      <c r="A70" s="224"/>
      <c r="B70" s="154">
        <v>20</v>
      </c>
      <c r="C70" s="154"/>
      <c r="D70" s="150"/>
      <c r="E70" s="151"/>
      <c r="F70" s="150"/>
      <c r="G70" s="151"/>
      <c r="H70" s="150"/>
      <c r="I70" s="151"/>
      <c r="J70" s="150"/>
      <c r="K70" s="151"/>
      <c r="L70" s="150"/>
      <c r="M70" s="154"/>
      <c r="N70" s="150"/>
      <c r="O70" s="255"/>
      <c r="P70" s="223"/>
      <c r="Q70" s="154">
        <v>20</v>
      </c>
      <c r="R70" s="150"/>
      <c r="S70" s="151"/>
      <c r="T70" s="150"/>
      <c r="U70" s="151"/>
      <c r="V70" s="150"/>
      <c r="W70" s="151"/>
      <c r="X70" s="150"/>
      <c r="Y70" s="151"/>
      <c r="Z70" s="150"/>
      <c r="AA70" s="151"/>
      <c r="AB70" s="150"/>
      <c r="AC70" s="151"/>
      <c r="AD70" s="255"/>
      <c r="AE70" s="223"/>
      <c r="AF70" s="154">
        <v>3</v>
      </c>
      <c r="AG70" s="150"/>
      <c r="AH70" s="151"/>
      <c r="AI70" s="150"/>
      <c r="AJ70" s="151"/>
      <c r="AK70" s="150"/>
      <c r="AL70" s="151"/>
      <c r="AM70" s="150"/>
      <c r="AN70" s="151"/>
      <c r="AO70" s="150"/>
      <c r="AP70" s="151"/>
      <c r="AQ70" s="236"/>
      <c r="AR70" s="151"/>
      <c r="AS70" s="150"/>
      <c r="AT70" s="259"/>
      <c r="AU70" s="152"/>
      <c r="AV70" s="156">
        <f t="shared" si="27"/>
        <v>0</v>
      </c>
      <c r="AW70" s="156">
        <f t="shared" si="28"/>
        <v>0</v>
      </c>
      <c r="AX70" s="156">
        <f t="shared" si="29"/>
        <v>0</v>
      </c>
    </row>
    <row r="71" spans="1:50" s="153" customFormat="1" ht="24.95" customHeight="1">
      <c r="A71" s="224"/>
      <c r="B71" s="154">
        <v>21</v>
      </c>
      <c r="C71" s="154"/>
      <c r="D71" s="150"/>
      <c r="E71" s="151"/>
      <c r="F71" s="150"/>
      <c r="G71" s="151"/>
      <c r="H71" s="150"/>
      <c r="I71" s="151"/>
      <c r="J71" s="150"/>
      <c r="K71" s="151"/>
      <c r="L71" s="150"/>
      <c r="M71" s="154"/>
      <c r="N71" s="150"/>
      <c r="O71" s="255"/>
      <c r="P71" s="223"/>
      <c r="Q71" s="154">
        <v>21</v>
      </c>
      <c r="R71" s="150"/>
      <c r="S71" s="151"/>
      <c r="T71" s="150"/>
      <c r="U71" s="151"/>
      <c r="V71" s="150"/>
      <c r="W71" s="151"/>
      <c r="X71" s="150"/>
      <c r="Y71" s="151"/>
      <c r="Z71" s="150"/>
      <c r="AA71" s="151"/>
      <c r="AB71" s="150"/>
      <c r="AC71" s="151"/>
      <c r="AD71" s="255"/>
      <c r="AE71" s="223"/>
      <c r="AF71" s="154">
        <v>4</v>
      </c>
      <c r="AG71" s="150"/>
      <c r="AH71" s="151"/>
      <c r="AI71" s="150"/>
      <c r="AJ71" s="151"/>
      <c r="AK71" s="150"/>
      <c r="AL71" s="151"/>
      <c r="AM71" s="150"/>
      <c r="AN71" s="151"/>
      <c r="AO71" s="150"/>
      <c r="AP71" s="151"/>
      <c r="AQ71" s="236"/>
      <c r="AR71" s="151"/>
      <c r="AS71" s="150"/>
      <c r="AT71" s="259"/>
      <c r="AU71" s="152"/>
      <c r="AV71" s="156">
        <f t="shared" si="27"/>
        <v>0</v>
      </c>
      <c r="AW71" s="156">
        <f t="shared" si="28"/>
        <v>0</v>
      </c>
      <c r="AX71" s="156">
        <f t="shared" si="29"/>
        <v>0</v>
      </c>
    </row>
    <row r="72" spans="1:50" s="153" customFormat="1" ht="24.95" customHeight="1">
      <c r="A72" s="224"/>
      <c r="B72" s="154">
        <v>22</v>
      </c>
      <c r="C72" s="154"/>
      <c r="D72" s="150"/>
      <c r="E72" s="151"/>
      <c r="F72" s="150"/>
      <c r="G72" s="151"/>
      <c r="H72" s="150"/>
      <c r="I72" s="151"/>
      <c r="J72" s="150"/>
      <c r="K72" s="151"/>
      <c r="L72" s="150"/>
      <c r="M72" s="154"/>
      <c r="N72" s="150"/>
      <c r="O72" s="255"/>
      <c r="P72" s="223"/>
      <c r="Q72" s="154">
        <v>22</v>
      </c>
      <c r="R72" s="150"/>
      <c r="S72" s="151"/>
      <c r="T72" s="150"/>
      <c r="U72" s="151"/>
      <c r="V72" s="150"/>
      <c r="W72" s="151"/>
      <c r="X72" s="150"/>
      <c r="Y72" s="151"/>
      <c r="Z72" s="150"/>
      <c r="AA72" s="151"/>
      <c r="AB72" s="150"/>
      <c r="AC72" s="151"/>
      <c r="AD72" s="255"/>
      <c r="AE72" s="223"/>
      <c r="AF72" s="154">
        <v>5</v>
      </c>
      <c r="AG72" s="150"/>
      <c r="AH72" s="151"/>
      <c r="AI72" s="150"/>
      <c r="AJ72" s="151"/>
      <c r="AK72" s="150"/>
      <c r="AL72" s="151"/>
      <c r="AM72" s="150"/>
      <c r="AN72" s="151"/>
      <c r="AO72" s="150"/>
      <c r="AP72" s="151"/>
      <c r="AQ72" s="236"/>
      <c r="AR72" s="151"/>
      <c r="AS72" s="150"/>
      <c r="AT72" s="259"/>
      <c r="AU72" s="152"/>
      <c r="AV72" s="156">
        <f t="shared" si="27"/>
        <v>0</v>
      </c>
      <c r="AW72" s="156">
        <f t="shared" si="28"/>
        <v>0</v>
      </c>
      <c r="AX72" s="156">
        <f t="shared" si="29"/>
        <v>0</v>
      </c>
    </row>
    <row r="73" spans="1:50" s="153" customFormat="1" ht="24.95" customHeight="1">
      <c r="A73" s="224"/>
      <c r="B73" s="154">
        <v>23</v>
      </c>
      <c r="C73" s="154"/>
      <c r="D73" s="150"/>
      <c r="E73" s="151"/>
      <c r="F73" s="150"/>
      <c r="G73" s="151"/>
      <c r="H73" s="150"/>
      <c r="I73" s="151"/>
      <c r="J73" s="150"/>
      <c r="K73" s="151"/>
      <c r="L73" s="150"/>
      <c r="M73" s="154"/>
      <c r="N73" s="150"/>
      <c r="O73" s="255"/>
      <c r="P73" s="223"/>
      <c r="Q73" s="154">
        <v>23</v>
      </c>
      <c r="R73" s="150"/>
      <c r="S73" s="151"/>
      <c r="T73" s="150"/>
      <c r="U73" s="151"/>
      <c r="V73" s="150"/>
      <c r="W73" s="151"/>
      <c r="X73" s="150"/>
      <c r="Y73" s="151"/>
      <c r="Z73" s="150"/>
      <c r="AA73" s="151"/>
      <c r="AB73" s="150"/>
      <c r="AC73" s="151"/>
      <c r="AD73" s="255"/>
      <c r="AE73" s="223"/>
      <c r="AF73" s="154">
        <v>6</v>
      </c>
      <c r="AG73" s="150"/>
      <c r="AH73" s="151"/>
      <c r="AI73" s="150"/>
      <c r="AJ73" s="151"/>
      <c r="AK73" s="150"/>
      <c r="AL73" s="151"/>
      <c r="AM73" s="150"/>
      <c r="AN73" s="151"/>
      <c r="AO73" s="150"/>
      <c r="AP73" s="151"/>
      <c r="AQ73" s="236"/>
      <c r="AR73" s="151"/>
      <c r="AS73" s="150"/>
      <c r="AT73" s="259"/>
      <c r="AU73" s="152"/>
      <c r="AV73" s="156">
        <f t="shared" si="27"/>
        <v>0</v>
      </c>
      <c r="AW73" s="156">
        <f t="shared" si="28"/>
        <v>0</v>
      </c>
      <c r="AX73" s="156">
        <f t="shared" si="29"/>
        <v>0</v>
      </c>
    </row>
    <row r="74" spans="1:50" s="153" customFormat="1" ht="24.95" customHeight="1">
      <c r="A74" s="224"/>
      <c r="B74" s="154">
        <v>24</v>
      </c>
      <c r="C74" s="154"/>
      <c r="D74" s="150"/>
      <c r="E74" s="151"/>
      <c r="F74" s="150"/>
      <c r="G74" s="151"/>
      <c r="H74" s="150"/>
      <c r="I74" s="151"/>
      <c r="J74" s="150"/>
      <c r="K74" s="151"/>
      <c r="L74" s="150"/>
      <c r="M74" s="154"/>
      <c r="N74" s="150"/>
      <c r="O74" s="255"/>
      <c r="P74" s="223"/>
      <c r="Q74" s="154">
        <v>24</v>
      </c>
      <c r="R74" s="150"/>
      <c r="S74" s="151"/>
      <c r="T74" s="150"/>
      <c r="U74" s="151"/>
      <c r="V74" s="150"/>
      <c r="W74" s="151"/>
      <c r="X74" s="150"/>
      <c r="Y74" s="151"/>
      <c r="Z74" s="150"/>
      <c r="AA74" s="151"/>
      <c r="AB74" s="150"/>
      <c r="AC74" s="151"/>
      <c r="AD74" s="255"/>
      <c r="AE74" s="223"/>
      <c r="AF74" s="154">
        <v>7</v>
      </c>
      <c r="AG74" s="150"/>
      <c r="AH74" s="151"/>
      <c r="AI74" s="150"/>
      <c r="AJ74" s="151"/>
      <c r="AK74" s="150"/>
      <c r="AL74" s="151"/>
      <c r="AM74" s="150"/>
      <c r="AN74" s="151"/>
      <c r="AO74" s="150"/>
      <c r="AP74" s="151"/>
      <c r="AQ74" s="236"/>
      <c r="AR74" s="151"/>
      <c r="AS74" s="150"/>
      <c r="AT74" s="259"/>
      <c r="AU74" s="152"/>
      <c r="AV74" s="156">
        <f t="shared" si="27"/>
        <v>0</v>
      </c>
      <c r="AW74" s="156">
        <f t="shared" si="28"/>
        <v>0</v>
      </c>
      <c r="AX74" s="156">
        <f t="shared" si="29"/>
        <v>0</v>
      </c>
    </row>
    <row r="75" spans="1:50" s="153" customFormat="1" ht="24.95" customHeight="1">
      <c r="A75" s="224"/>
      <c r="B75" s="154">
        <v>25</v>
      </c>
      <c r="C75" s="154"/>
      <c r="D75" s="150"/>
      <c r="E75" s="151"/>
      <c r="F75" s="150"/>
      <c r="G75" s="151"/>
      <c r="H75" s="150"/>
      <c r="I75" s="151"/>
      <c r="J75" s="150"/>
      <c r="K75" s="151"/>
      <c r="L75" s="150"/>
      <c r="M75" s="154"/>
      <c r="N75" s="150"/>
      <c r="O75" s="255"/>
      <c r="P75" s="223"/>
      <c r="Q75" s="154">
        <v>25</v>
      </c>
      <c r="R75" s="150"/>
      <c r="S75" s="151"/>
      <c r="T75" s="150"/>
      <c r="U75" s="151"/>
      <c r="V75" s="150"/>
      <c r="W75" s="151"/>
      <c r="X75" s="150"/>
      <c r="Y75" s="151"/>
      <c r="Z75" s="150"/>
      <c r="AA75" s="151"/>
      <c r="AB75" s="150"/>
      <c r="AC75" s="151"/>
      <c r="AD75" s="255"/>
      <c r="AE75" s="223"/>
      <c r="AF75" s="154">
        <v>8</v>
      </c>
      <c r="AG75" s="150"/>
      <c r="AH75" s="151"/>
      <c r="AI75" s="150"/>
      <c r="AJ75" s="151"/>
      <c r="AK75" s="150"/>
      <c r="AL75" s="151"/>
      <c r="AM75" s="150"/>
      <c r="AN75" s="151"/>
      <c r="AO75" s="150"/>
      <c r="AP75" s="151"/>
      <c r="AQ75" s="236"/>
      <c r="AR75" s="151"/>
      <c r="AS75" s="150"/>
      <c r="AT75" s="259"/>
      <c r="AU75" s="152"/>
      <c r="AV75" s="156">
        <f t="shared" si="27"/>
        <v>0</v>
      </c>
      <c r="AW75" s="156">
        <f t="shared" si="28"/>
        <v>0</v>
      </c>
      <c r="AX75" s="156">
        <f t="shared" si="29"/>
        <v>0</v>
      </c>
    </row>
    <row r="76" spans="1:50" s="153" customFormat="1" ht="24.95" customHeight="1">
      <c r="A76" s="479" t="s">
        <v>254</v>
      </c>
      <c r="B76" s="480"/>
      <c r="C76" s="480"/>
      <c r="D76" s="480"/>
      <c r="E76" s="480"/>
      <c r="F76" s="480"/>
      <c r="G76" s="480"/>
      <c r="H76" s="480"/>
      <c r="I76" s="480"/>
      <c r="J76" s="480"/>
      <c r="K76" s="480"/>
      <c r="L76" s="480"/>
      <c r="M76" s="480"/>
      <c r="N76" s="480"/>
      <c r="O76" s="256"/>
      <c r="P76" s="479" t="s">
        <v>255</v>
      </c>
      <c r="Q76" s="480"/>
      <c r="R76" s="480"/>
      <c r="S76" s="480"/>
      <c r="T76" s="480"/>
      <c r="U76" s="480"/>
      <c r="V76" s="480"/>
      <c r="W76" s="480"/>
      <c r="X76" s="480"/>
      <c r="Y76" s="480"/>
      <c r="Z76" s="480"/>
      <c r="AA76" s="480"/>
      <c r="AB76" s="480"/>
      <c r="AC76" s="481"/>
      <c r="AD76" s="256"/>
      <c r="AE76" s="223"/>
      <c r="AF76" s="154">
        <v>9</v>
      </c>
      <c r="AG76" s="150"/>
      <c r="AH76" s="151"/>
      <c r="AI76" s="150"/>
      <c r="AJ76" s="151"/>
      <c r="AK76" s="150"/>
      <c r="AL76" s="151"/>
      <c r="AM76" s="150"/>
      <c r="AN76" s="151"/>
      <c r="AO76" s="150"/>
      <c r="AP76" s="151"/>
      <c r="AQ76" s="236"/>
      <c r="AR76" s="151"/>
      <c r="AS76" s="150"/>
      <c r="AT76" s="260"/>
      <c r="AU76" s="152"/>
      <c r="AV76" s="156" t="str">
        <f t="shared" si="27"/>
        <v>U13 CAN ONLY COMPETE IN EITHER THE 800m OR 1500m</v>
      </c>
      <c r="AW76" s="156" t="str">
        <f t="shared" si="28"/>
        <v>U15 CAN ONLY COMPETE IN EITHER THE 800m OR 1500m</v>
      </c>
      <c r="AX76" s="156">
        <f t="shared" si="29"/>
        <v>0</v>
      </c>
    </row>
    <row r="77" spans="1:50" s="153" customFormat="1" ht="10.5" customHeight="1">
      <c r="A77" s="466" t="s">
        <v>439</v>
      </c>
      <c r="B77" s="466"/>
      <c r="C77" s="466"/>
      <c r="D77" s="466"/>
      <c r="E77" s="466"/>
      <c r="F77" s="466"/>
      <c r="G77" s="466"/>
      <c r="H77" s="466"/>
      <c r="I77" s="466"/>
      <c r="J77" s="466"/>
      <c r="K77" s="466"/>
      <c r="L77" s="466"/>
      <c r="M77" s="466"/>
      <c r="N77" s="466"/>
      <c r="O77" s="466"/>
      <c r="P77" s="466"/>
      <c r="Q77" s="466"/>
      <c r="R77" s="466"/>
      <c r="S77" s="466"/>
      <c r="T77" s="466"/>
      <c r="U77" s="466"/>
      <c r="V77" s="466"/>
      <c r="W77" s="466"/>
      <c r="X77" s="466"/>
      <c r="Y77" s="466"/>
      <c r="Z77" s="466"/>
      <c r="AA77" s="466"/>
      <c r="AB77" s="466"/>
      <c r="AC77" s="466"/>
      <c r="AD77" s="466"/>
      <c r="AE77" s="466"/>
      <c r="AF77" s="466"/>
      <c r="AG77" s="466"/>
      <c r="AH77" s="466"/>
      <c r="AI77" s="466"/>
      <c r="AJ77" s="466"/>
      <c r="AK77" s="466"/>
      <c r="AL77" s="466"/>
      <c r="AM77" s="466"/>
      <c r="AN77" s="466"/>
      <c r="AO77" s="466"/>
      <c r="AP77" s="466"/>
      <c r="AQ77" s="466"/>
      <c r="AR77" s="466"/>
      <c r="AS77" s="466"/>
      <c r="AT77" s="466"/>
      <c r="AU77" s="152"/>
    </row>
    <row r="78" spans="1:50" s="153" customFormat="1" ht="24" customHeight="1">
      <c r="A78" s="467"/>
      <c r="B78" s="467"/>
      <c r="C78" s="467"/>
      <c r="D78" s="467"/>
      <c r="E78" s="467"/>
      <c r="F78" s="467"/>
      <c r="G78" s="467"/>
      <c r="H78" s="467"/>
      <c r="I78" s="467"/>
      <c r="J78" s="467"/>
      <c r="K78" s="467"/>
      <c r="L78" s="467"/>
      <c r="M78" s="467"/>
      <c r="N78" s="467"/>
      <c r="O78" s="467"/>
      <c r="P78" s="467"/>
      <c r="Q78" s="467"/>
      <c r="R78" s="467"/>
      <c r="S78" s="467"/>
      <c r="T78" s="467"/>
      <c r="U78" s="467"/>
      <c r="V78" s="467"/>
      <c r="W78" s="467"/>
      <c r="X78" s="467"/>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152"/>
    </row>
    <row r="79" spans="1:50" s="153" customFormat="1" ht="24" customHeight="1">
      <c r="A79" s="467"/>
      <c r="B79" s="467"/>
      <c r="C79" s="467"/>
      <c r="D79" s="467"/>
      <c r="E79" s="467"/>
      <c r="F79" s="467"/>
      <c r="G79" s="467"/>
      <c r="H79" s="467"/>
      <c r="I79" s="467"/>
      <c r="J79" s="467"/>
      <c r="K79" s="467"/>
      <c r="L79" s="467"/>
      <c r="M79" s="467"/>
      <c r="N79" s="467"/>
      <c r="O79" s="467"/>
      <c r="P79" s="467"/>
      <c r="Q79" s="467"/>
      <c r="R79" s="467"/>
      <c r="S79" s="467"/>
      <c r="T79" s="467"/>
      <c r="U79" s="467"/>
      <c r="V79" s="467"/>
      <c r="W79" s="467"/>
      <c r="X79" s="467"/>
      <c r="Y79" s="467"/>
      <c r="Z79" s="467"/>
      <c r="AA79" s="467"/>
      <c r="AB79" s="467"/>
      <c r="AC79" s="467"/>
      <c r="AD79" s="467"/>
      <c r="AE79" s="467"/>
      <c r="AF79" s="467"/>
      <c r="AG79" s="467"/>
      <c r="AH79" s="467"/>
      <c r="AI79" s="467"/>
      <c r="AJ79" s="467"/>
      <c r="AK79" s="467"/>
      <c r="AL79" s="467"/>
      <c r="AM79" s="467"/>
      <c r="AN79" s="467"/>
      <c r="AO79" s="467"/>
      <c r="AP79" s="467"/>
      <c r="AQ79" s="467"/>
      <c r="AR79" s="467"/>
      <c r="AS79" s="467"/>
      <c r="AT79" s="467"/>
      <c r="AU79" s="155"/>
    </row>
    <row r="80" spans="1:50" s="153" customFormat="1" ht="24" customHeight="1">
      <c r="A80" s="467"/>
      <c r="B80" s="467"/>
      <c r="C80" s="467"/>
      <c r="D80" s="467"/>
      <c r="E80" s="467"/>
      <c r="F80" s="467"/>
      <c r="G80" s="467"/>
      <c r="H80" s="467"/>
      <c r="I80" s="467"/>
      <c r="J80" s="467"/>
      <c r="K80" s="467"/>
      <c r="L80" s="467"/>
      <c r="M80" s="467"/>
      <c r="N80" s="467"/>
      <c r="O80" s="467"/>
      <c r="P80" s="467"/>
      <c r="Q80" s="467"/>
      <c r="R80" s="467"/>
      <c r="S80" s="467"/>
      <c r="T80" s="467"/>
      <c r="U80" s="467"/>
      <c r="V80" s="467"/>
      <c r="W80" s="467"/>
      <c r="X80" s="467"/>
      <c r="Y80" s="467"/>
      <c r="Z80" s="467"/>
      <c r="AA80" s="467"/>
      <c r="AB80" s="467"/>
      <c r="AC80" s="467"/>
      <c r="AD80" s="467"/>
      <c r="AE80" s="467"/>
      <c r="AF80" s="467"/>
      <c r="AG80" s="467"/>
      <c r="AH80" s="467"/>
      <c r="AI80" s="467"/>
      <c r="AJ80" s="467"/>
      <c r="AK80" s="467"/>
      <c r="AL80" s="467"/>
      <c r="AM80" s="467"/>
      <c r="AN80" s="467"/>
      <c r="AO80" s="467"/>
      <c r="AP80" s="467"/>
      <c r="AQ80" s="467"/>
      <c r="AR80" s="467"/>
      <c r="AS80" s="467"/>
      <c r="AT80" s="467"/>
      <c r="AU80" s="155"/>
    </row>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24.95" customHeight="1"/>
    <row r="125" ht="24.95" customHeight="1"/>
    <row r="126" ht="24.95" customHeight="1"/>
    <row r="127" ht="24.95" customHeight="1"/>
    <row r="128" ht="24.95" customHeight="1"/>
    <row r="129" ht="24.95" customHeight="1"/>
    <row r="130" ht="24.95" customHeight="1"/>
    <row r="131" ht="24.95" customHeight="1"/>
    <row r="132" ht="24.95" customHeight="1"/>
    <row r="133" ht="24.95" customHeight="1"/>
    <row r="134" ht="24.95" customHeight="1"/>
    <row r="135" ht="24.95" customHeight="1"/>
    <row r="136" ht="24.95" customHeight="1"/>
    <row r="137" ht="24.95" customHeight="1"/>
    <row r="138" ht="24.95" customHeight="1"/>
    <row r="139" ht="24.95" customHeight="1"/>
    <row r="140" ht="24.95" customHeight="1"/>
    <row r="141" ht="24.95" customHeight="1"/>
    <row r="142" ht="24.95" customHeight="1"/>
    <row r="143" ht="24.95" customHeight="1"/>
    <row r="144" ht="24.95" customHeight="1"/>
    <row r="145" ht="24.95" customHeight="1"/>
    <row r="146" ht="24.95" customHeight="1"/>
    <row r="147" ht="24.95" customHeight="1"/>
    <row r="148" ht="24.95" customHeight="1"/>
    <row r="149" ht="24.95" customHeight="1"/>
    <row r="150" ht="24.95" customHeight="1"/>
    <row r="151" ht="24.95" customHeight="1"/>
    <row r="152" ht="24.95" customHeight="1"/>
    <row r="153" ht="24.95" customHeight="1"/>
    <row r="154" ht="24.95" customHeight="1"/>
    <row r="155" ht="24.95" customHeight="1"/>
    <row r="156" ht="24.95" customHeight="1"/>
    <row r="157" ht="24.95" customHeight="1"/>
    <row r="158" ht="24.95" customHeight="1"/>
    <row r="159" ht="24.95" customHeight="1"/>
    <row r="160" ht="24.95" customHeight="1"/>
    <row r="161" ht="24.95" customHeight="1"/>
    <row r="162" ht="24.95" customHeight="1"/>
    <row r="163" ht="24.95" customHeight="1"/>
    <row r="164" ht="24.95" customHeight="1"/>
    <row r="165" ht="24.95" customHeight="1"/>
    <row r="166" ht="24.95" customHeight="1"/>
    <row r="167" ht="24.95" customHeight="1"/>
    <row r="168" ht="24.95" customHeight="1"/>
    <row r="169" ht="24.95" customHeight="1"/>
    <row r="170" ht="24.95" customHeight="1"/>
    <row r="171" ht="24.95" customHeight="1"/>
    <row r="172" ht="24.95" customHeight="1"/>
    <row r="173" ht="24.95" customHeight="1"/>
    <row r="174" ht="24.95" customHeight="1"/>
    <row r="175" ht="24.95" customHeight="1"/>
    <row r="176" ht="24.95" customHeight="1"/>
    <row r="177" ht="24.95" customHeight="1"/>
    <row r="178" ht="24.95" customHeight="1"/>
    <row r="179" ht="24.95" customHeight="1"/>
    <row r="180" ht="24.95" customHeight="1"/>
    <row r="181" ht="24.95" customHeight="1"/>
    <row r="182" ht="24.95" customHeight="1"/>
    <row r="183" ht="24.95" customHeight="1"/>
    <row r="184" ht="24.95" customHeight="1"/>
    <row r="185" ht="24.95" customHeight="1"/>
    <row r="186" ht="24.95" customHeight="1"/>
    <row r="187" ht="24.95" customHeight="1"/>
    <row r="188" ht="24.95" customHeight="1"/>
    <row r="189" ht="24.95" customHeight="1"/>
    <row r="190" ht="24.95" customHeight="1"/>
    <row r="191" ht="24.95" customHeight="1"/>
    <row r="192" ht="24.95" customHeight="1"/>
    <row r="193" ht="24.95" customHeight="1"/>
    <row r="194" ht="24.95" customHeight="1"/>
    <row r="195" ht="24.95" customHeight="1"/>
    <row r="196" ht="24.95" customHeight="1"/>
    <row r="197" ht="24.95" customHeight="1"/>
    <row r="198" ht="24.95" customHeight="1"/>
    <row r="199" ht="24.95" customHeight="1"/>
    <row r="200" ht="24.95" customHeight="1"/>
    <row r="201" ht="24.95" customHeight="1"/>
    <row r="202" ht="24.95" customHeight="1"/>
    <row r="203" ht="24.95" customHeight="1"/>
    <row r="204" ht="24.95" customHeight="1"/>
    <row r="205" ht="24.95" customHeight="1"/>
    <row r="206" ht="24.95" customHeight="1"/>
    <row r="207" ht="24.95" customHeight="1"/>
    <row r="208" ht="24.95" customHeight="1"/>
    <row r="209" ht="24.95" customHeight="1"/>
    <row r="210" ht="24.95" customHeight="1"/>
    <row r="211" ht="24.95" customHeight="1"/>
    <row r="212" ht="24.95" customHeight="1"/>
    <row r="213" ht="24.95" customHeight="1"/>
    <row r="214" ht="24.95" customHeight="1"/>
    <row r="215" ht="24.95" customHeight="1"/>
    <row r="216" ht="24.95" customHeight="1"/>
    <row r="217" ht="24.95" customHeight="1"/>
    <row r="218" ht="24.95" customHeight="1"/>
    <row r="219" ht="24.95" customHeight="1"/>
    <row r="220" ht="24.95" customHeight="1"/>
    <row r="221" ht="24.95" customHeight="1"/>
    <row r="222" ht="24.95" customHeight="1"/>
    <row r="223" ht="24.95" customHeight="1"/>
    <row r="224" ht="24.95" customHeight="1"/>
    <row r="225" ht="24.95" customHeight="1"/>
    <row r="226" ht="24.95" customHeight="1"/>
    <row r="227" ht="24.95" customHeight="1"/>
    <row r="228" ht="24.95" customHeight="1"/>
  </sheetData>
  <sortState ref="A51:N60">
    <sortCondition ref="B51:B60"/>
  </sortState>
  <mergeCells count="24">
    <mergeCell ref="A77:AT80"/>
    <mergeCell ref="B48:O48"/>
    <mergeCell ref="P48:AD48"/>
    <mergeCell ref="AE48:AP48"/>
    <mergeCell ref="AR48:AT48"/>
    <mergeCell ref="AE66:AF67"/>
    <mergeCell ref="A76:N76"/>
    <mergeCell ref="P76:AC76"/>
    <mergeCell ref="AE31:AF32"/>
    <mergeCell ref="B47:O47"/>
    <mergeCell ref="P47:AD47"/>
    <mergeCell ref="AE47:AP47"/>
    <mergeCell ref="AR47:AT47"/>
    <mergeCell ref="A42:N42"/>
    <mergeCell ref="P42:AC42"/>
    <mergeCell ref="A43:AT46"/>
    <mergeCell ref="AR13:AT13"/>
    <mergeCell ref="AR14:AT14"/>
    <mergeCell ref="AE13:AP13"/>
    <mergeCell ref="AE14:AP14"/>
    <mergeCell ref="B13:O13"/>
    <mergeCell ref="B14:O14"/>
    <mergeCell ref="P13:AD13"/>
    <mergeCell ref="P14:AD14"/>
  </mergeCells>
  <phoneticPr fontId="28" type="noConversion"/>
  <printOptions horizontalCentered="1" verticalCentered="1"/>
  <pageMargins left="0" right="0" top="0" bottom="0" header="0" footer="0"/>
  <pageSetup paperSize="9" scale="58" fitToHeight="0" orientation="landscape" horizontalDpi="4294967295" verticalDpi="300" r:id="rId1"/>
  <headerFooter alignWithMargins="0"/>
  <rowBreaks count="1" manualBreakCount="1">
    <brk id="46" max="43" man="1"/>
  </rowBreaks>
</worksheet>
</file>

<file path=xl/worksheets/sheet14.xml><?xml version="1.0" encoding="utf-8"?>
<worksheet xmlns="http://schemas.openxmlformats.org/spreadsheetml/2006/main" xmlns:r="http://schemas.openxmlformats.org/officeDocument/2006/relationships">
  <sheetPr>
    <pageSetUpPr fitToPage="1"/>
  </sheetPr>
  <dimension ref="A1:AX228"/>
  <sheetViews>
    <sheetView view="pageBreakPreview" topLeftCell="A3" zoomScale="50" zoomScaleNormal="70" workbookViewId="0">
      <selection activeCell="A15" sqref="A15:AT51"/>
    </sheetView>
  </sheetViews>
  <sheetFormatPr defaultColWidth="8" defaultRowHeight="15.75" outlineLevelRow="1"/>
  <cols>
    <col min="1" max="1" width="30.5703125" style="140" customWidth="1"/>
    <col min="2" max="3" width="3.7109375" style="141" customWidth="1"/>
    <col min="4" max="15" width="3.7109375" style="139" customWidth="1"/>
    <col min="16" max="16" width="30.7109375" style="141" customWidth="1"/>
    <col min="17" max="30" width="3.7109375" style="141" customWidth="1"/>
    <col min="31" max="31" width="30.7109375" style="141" customWidth="1"/>
    <col min="32" max="47" width="3.7109375" style="141" customWidth="1"/>
    <col min="48" max="48" width="26.7109375" style="140" bestFit="1" customWidth="1"/>
    <col min="49" max="49" width="25.85546875" style="140" bestFit="1" customWidth="1"/>
    <col min="50" max="50" width="26.42578125" style="140" bestFit="1" customWidth="1"/>
    <col min="51" max="51" width="18" style="140" customWidth="1"/>
    <col min="52" max="16384" width="8" style="140"/>
  </cols>
  <sheetData>
    <row r="1" spans="1:47" ht="100.5" customHeight="1" outlineLevel="1">
      <c r="A1" s="195" t="s">
        <v>194</v>
      </c>
      <c r="B1" s="196"/>
      <c r="C1" s="198" t="str">
        <f>C15</f>
        <v>N/S  LJ</v>
      </c>
      <c r="D1" s="198" t="str">
        <f>D15</f>
        <v>LONG JUMP</v>
      </c>
      <c r="E1" s="198" t="str">
        <f t="shared" ref="E1:N2" si="0">E15</f>
        <v>70mH</v>
      </c>
      <c r="F1" s="198" t="str">
        <f t="shared" si="0"/>
        <v>1500m</v>
      </c>
      <c r="G1" s="198" t="str">
        <f t="shared" si="0"/>
        <v>DISCUS</v>
      </c>
      <c r="H1" s="198" t="str">
        <f t="shared" si="0"/>
        <v>HIGH JUMP</v>
      </c>
      <c r="I1" s="198" t="str">
        <f t="shared" si="0"/>
        <v>100m</v>
      </c>
      <c r="J1" s="198" t="str">
        <f t="shared" si="0"/>
        <v>SHOT</v>
      </c>
      <c r="K1" s="198" t="str">
        <f t="shared" si="0"/>
        <v>JAVELIN</v>
      </c>
      <c r="L1" s="198" t="str">
        <f t="shared" si="0"/>
        <v>200m</v>
      </c>
      <c r="M1" s="198" t="str">
        <f t="shared" si="0"/>
        <v>800m</v>
      </c>
      <c r="N1" s="198" t="str">
        <f t="shared" si="0"/>
        <v>4 x 100m</v>
      </c>
      <c r="O1" s="199"/>
      <c r="P1" s="195" t="s">
        <v>200</v>
      </c>
      <c r="Q1" s="196"/>
      <c r="R1" s="198" t="str">
        <f t="shared" ref="R1:AC2" si="1">R15</f>
        <v>HIGH JUMP</v>
      </c>
      <c r="S1" s="198" t="str">
        <f t="shared" si="1"/>
        <v>75mH</v>
      </c>
      <c r="T1" s="198" t="str">
        <f t="shared" si="1"/>
        <v>DISCUS</v>
      </c>
      <c r="U1" s="198" t="str">
        <f t="shared" si="1"/>
        <v>1500m</v>
      </c>
      <c r="V1" s="198" t="str">
        <f t="shared" si="1"/>
        <v>SHOT</v>
      </c>
      <c r="W1" s="198" t="str">
        <f t="shared" si="1"/>
        <v>100m</v>
      </c>
      <c r="X1" s="198" t="str">
        <f t="shared" si="1"/>
        <v>JAVELIN</v>
      </c>
      <c r="Y1" s="198" t="str">
        <f t="shared" si="1"/>
        <v>300m</v>
      </c>
      <c r="Z1" s="198" t="str">
        <f t="shared" si="1"/>
        <v>LONG JUMP</v>
      </c>
      <c r="AA1" s="198" t="str">
        <f t="shared" si="1"/>
        <v>200m</v>
      </c>
      <c r="AB1" s="198" t="str">
        <f t="shared" si="1"/>
        <v>800m</v>
      </c>
      <c r="AC1" s="198" t="str">
        <f t="shared" si="1"/>
        <v>4 x 100m</v>
      </c>
      <c r="AD1" s="229"/>
      <c r="AE1" s="195" t="s">
        <v>201</v>
      </c>
      <c r="AF1" s="196"/>
      <c r="AG1" s="198" t="str">
        <f t="shared" ref="AG1:AS2" si="2">AG15</f>
        <v>HIGH JUMP</v>
      </c>
      <c r="AH1" s="198" t="str">
        <f t="shared" si="2"/>
        <v>DISCUS</v>
      </c>
      <c r="AI1" s="198" t="str">
        <f t="shared" si="2"/>
        <v>80mH</v>
      </c>
      <c r="AJ1" s="198" t="str">
        <f t="shared" si="2"/>
        <v>1500m</v>
      </c>
      <c r="AK1" s="198" t="str">
        <f t="shared" si="2"/>
        <v>SHOT</v>
      </c>
      <c r="AL1" s="198" t="str">
        <f t="shared" si="2"/>
        <v>100m</v>
      </c>
      <c r="AM1" s="198" t="str">
        <f t="shared" si="2"/>
        <v>JAVELIN</v>
      </c>
      <c r="AN1" s="198" t="str">
        <f t="shared" si="2"/>
        <v>300m</v>
      </c>
      <c r="AO1" s="198" t="str">
        <f t="shared" si="2"/>
        <v>LONG JUMP</v>
      </c>
      <c r="AP1" s="198" t="str">
        <f t="shared" si="2"/>
        <v>200m</v>
      </c>
      <c r="AQ1" s="198">
        <f t="shared" si="2"/>
        <v>0</v>
      </c>
      <c r="AR1" s="198" t="str">
        <f t="shared" si="2"/>
        <v>800m</v>
      </c>
      <c r="AS1" s="198" t="str">
        <f t="shared" si="2"/>
        <v>4 x 100m</v>
      </c>
    </row>
    <row r="2" spans="1:47" ht="36.75" outlineLevel="1">
      <c r="A2" s="200"/>
      <c r="B2" s="147"/>
      <c r="C2" s="202">
        <f>C16</f>
        <v>0.40625</v>
      </c>
      <c r="D2" s="202">
        <f>D16</f>
        <v>0.41666666666666669</v>
      </c>
      <c r="E2" s="202">
        <f t="shared" si="0"/>
        <v>0.4375</v>
      </c>
      <c r="F2" s="202">
        <f t="shared" si="0"/>
        <v>0.45833333333333331</v>
      </c>
      <c r="G2" s="202">
        <f t="shared" si="0"/>
        <v>0.5</v>
      </c>
      <c r="H2" s="202">
        <f t="shared" si="0"/>
        <v>0.54166666666666663</v>
      </c>
      <c r="I2" s="202">
        <f t="shared" si="0"/>
        <v>0.55555555555555558</v>
      </c>
      <c r="J2" s="202">
        <f t="shared" si="0"/>
        <v>0.58333333333333337</v>
      </c>
      <c r="K2" s="202">
        <f t="shared" si="0"/>
        <v>0.625</v>
      </c>
      <c r="L2" s="202">
        <f t="shared" si="0"/>
        <v>0.63888888888888895</v>
      </c>
      <c r="M2" s="202">
        <f t="shared" si="0"/>
        <v>0.66319444444444442</v>
      </c>
      <c r="N2" s="202">
        <f t="shared" si="0"/>
        <v>0.69791666666666663</v>
      </c>
      <c r="O2" s="203"/>
      <c r="P2" s="200"/>
      <c r="Q2" s="147"/>
      <c r="R2" s="202">
        <f t="shared" si="1"/>
        <v>0.41666666666666669</v>
      </c>
      <c r="S2" s="202">
        <f t="shared" si="1"/>
        <v>0.4513888888888889</v>
      </c>
      <c r="T2" s="202">
        <f t="shared" si="1"/>
        <v>0.45833333333333331</v>
      </c>
      <c r="U2" s="202">
        <f t="shared" si="1"/>
        <v>0.47222222222222227</v>
      </c>
      <c r="V2" s="202">
        <f t="shared" si="1"/>
        <v>0.5</v>
      </c>
      <c r="W2" s="202">
        <f t="shared" si="1"/>
        <v>0.54861111111111105</v>
      </c>
      <c r="X2" s="202">
        <f t="shared" si="1"/>
        <v>0.58333333333333337</v>
      </c>
      <c r="Y2" s="202">
        <f t="shared" si="1"/>
        <v>0.59027777777777779</v>
      </c>
      <c r="Z2" s="202">
        <f t="shared" si="1"/>
        <v>0.625</v>
      </c>
      <c r="AA2" s="202">
        <f t="shared" si="1"/>
        <v>0.64583333333333337</v>
      </c>
      <c r="AB2" s="202">
        <f t="shared" si="1"/>
        <v>0.67708333333333337</v>
      </c>
      <c r="AC2" s="202">
        <f t="shared" si="1"/>
        <v>0.70486111111111116</v>
      </c>
      <c r="AD2" s="230"/>
      <c r="AE2" s="200"/>
      <c r="AF2" s="147"/>
      <c r="AG2" s="202">
        <f t="shared" si="2"/>
        <v>0.41666666666666669</v>
      </c>
      <c r="AH2" s="202">
        <f t="shared" si="2"/>
        <v>0.45833333333333331</v>
      </c>
      <c r="AI2" s="202">
        <f t="shared" si="2"/>
        <v>0.46527777777777773</v>
      </c>
      <c r="AJ2" s="202">
        <f t="shared" si="2"/>
        <v>0.47222222222222227</v>
      </c>
      <c r="AK2" s="202">
        <f t="shared" si="2"/>
        <v>0.5</v>
      </c>
      <c r="AL2" s="202">
        <f t="shared" si="2"/>
        <v>0.55208333333333337</v>
      </c>
      <c r="AM2" s="202">
        <f t="shared" si="2"/>
        <v>0.58333333333333337</v>
      </c>
      <c r="AN2" s="202">
        <f t="shared" si="2"/>
        <v>0.59375</v>
      </c>
      <c r="AO2" s="202">
        <f t="shared" si="2"/>
        <v>0.625</v>
      </c>
      <c r="AP2" s="202">
        <f t="shared" si="2"/>
        <v>0.65277777777777779</v>
      </c>
      <c r="AQ2" s="202">
        <f t="shared" si="2"/>
        <v>0</v>
      </c>
      <c r="AR2" s="202">
        <f t="shared" si="2"/>
        <v>0.67708333333333337</v>
      </c>
      <c r="AS2" s="202">
        <f t="shared" si="2"/>
        <v>0.71180555555555547</v>
      </c>
    </row>
    <row r="3" spans="1:47" ht="26.1" customHeight="1" outlineLevel="1">
      <c r="A3" s="200" t="s">
        <v>48</v>
      </c>
      <c r="B3" s="147"/>
      <c r="C3" s="231">
        <f t="shared" ref="C3:N3" si="3">COUNTIF(C17:C41,"ns")</f>
        <v>0</v>
      </c>
      <c r="D3" s="231">
        <f t="shared" si="3"/>
        <v>0</v>
      </c>
      <c r="E3" s="231">
        <f t="shared" si="3"/>
        <v>0</v>
      </c>
      <c r="F3" s="231">
        <f t="shared" si="3"/>
        <v>0</v>
      </c>
      <c r="G3" s="231">
        <f t="shared" si="3"/>
        <v>0</v>
      </c>
      <c r="H3" s="231">
        <f t="shared" si="3"/>
        <v>0</v>
      </c>
      <c r="I3" s="231">
        <f t="shared" si="3"/>
        <v>0</v>
      </c>
      <c r="J3" s="231">
        <f t="shared" si="3"/>
        <v>0</v>
      </c>
      <c r="K3" s="231">
        <f t="shared" si="3"/>
        <v>0</v>
      </c>
      <c r="L3" s="231">
        <f t="shared" si="3"/>
        <v>0</v>
      </c>
      <c r="M3" s="231">
        <f t="shared" si="3"/>
        <v>0</v>
      </c>
      <c r="N3" s="231">
        <f t="shared" si="3"/>
        <v>0</v>
      </c>
      <c r="O3" s="203"/>
      <c r="P3" s="200" t="s">
        <v>48</v>
      </c>
      <c r="Q3" s="147"/>
      <c r="R3" s="231">
        <f t="shared" ref="R3:AC3" si="4">COUNTIF(R17:R41,"ns")</f>
        <v>0</v>
      </c>
      <c r="S3" s="231">
        <f t="shared" si="4"/>
        <v>0</v>
      </c>
      <c r="T3" s="231">
        <f t="shared" si="4"/>
        <v>0</v>
      </c>
      <c r="U3" s="231">
        <f t="shared" si="4"/>
        <v>0</v>
      </c>
      <c r="V3" s="231">
        <f t="shared" si="4"/>
        <v>0</v>
      </c>
      <c r="W3" s="231">
        <f t="shared" si="4"/>
        <v>1</v>
      </c>
      <c r="X3" s="231">
        <f t="shared" si="4"/>
        <v>0</v>
      </c>
      <c r="Y3" s="231">
        <f t="shared" si="4"/>
        <v>0</v>
      </c>
      <c r="Z3" s="231">
        <f t="shared" si="4"/>
        <v>0</v>
      </c>
      <c r="AA3" s="231">
        <f t="shared" si="4"/>
        <v>1</v>
      </c>
      <c r="AB3" s="231">
        <f t="shared" si="4"/>
        <v>0</v>
      </c>
      <c r="AC3" s="231">
        <f t="shared" si="4"/>
        <v>0</v>
      </c>
      <c r="AD3" s="230"/>
      <c r="AE3" s="200" t="s">
        <v>48</v>
      </c>
      <c r="AF3" s="147"/>
      <c r="AG3" s="231">
        <f t="shared" ref="AG3:AS3" si="5">COUNTIF(AG17:AG42,"ns")</f>
        <v>0</v>
      </c>
      <c r="AH3" s="231">
        <f t="shared" si="5"/>
        <v>0</v>
      </c>
      <c r="AI3" s="231">
        <f t="shared" si="5"/>
        <v>0</v>
      </c>
      <c r="AJ3" s="231">
        <f t="shared" si="5"/>
        <v>1</v>
      </c>
      <c r="AK3" s="231">
        <f t="shared" si="5"/>
        <v>0</v>
      </c>
      <c r="AL3" s="231">
        <f t="shared" si="5"/>
        <v>0</v>
      </c>
      <c r="AM3" s="231">
        <f t="shared" si="5"/>
        <v>0</v>
      </c>
      <c r="AN3" s="231">
        <f t="shared" si="5"/>
        <v>0</v>
      </c>
      <c r="AO3" s="231">
        <f t="shared" si="5"/>
        <v>0</v>
      </c>
      <c r="AP3" s="231">
        <f t="shared" si="5"/>
        <v>0</v>
      </c>
      <c r="AQ3" s="231">
        <f t="shared" si="5"/>
        <v>0</v>
      </c>
      <c r="AR3" s="231">
        <f t="shared" si="5"/>
        <v>0</v>
      </c>
      <c r="AS3" s="231">
        <f t="shared" si="5"/>
        <v>0</v>
      </c>
    </row>
    <row r="4" spans="1:47" ht="26.1" customHeight="1" outlineLevel="1">
      <c r="A4" s="200" t="s">
        <v>253</v>
      </c>
      <c r="B4" s="147"/>
      <c r="C4" s="231">
        <f>COUNTIF(C17:C41,"B")</f>
        <v>0</v>
      </c>
      <c r="D4" s="231">
        <f>COUNTIF(D17:D41,"B")</f>
        <v>0</v>
      </c>
      <c r="E4" s="231">
        <f t="shared" ref="E4:N4" si="6">COUNTIF(E17:E41,"B")</f>
        <v>0</v>
      </c>
      <c r="F4" s="231">
        <f t="shared" si="6"/>
        <v>0</v>
      </c>
      <c r="G4" s="231">
        <f t="shared" si="6"/>
        <v>0</v>
      </c>
      <c r="H4" s="231">
        <f t="shared" si="6"/>
        <v>0</v>
      </c>
      <c r="I4" s="231">
        <f t="shared" si="6"/>
        <v>0</v>
      </c>
      <c r="J4" s="231">
        <f t="shared" si="6"/>
        <v>0</v>
      </c>
      <c r="K4" s="231">
        <f t="shared" si="6"/>
        <v>0</v>
      </c>
      <c r="L4" s="231">
        <f t="shared" si="6"/>
        <v>0</v>
      </c>
      <c r="M4" s="231">
        <f t="shared" si="6"/>
        <v>0</v>
      </c>
      <c r="N4" s="231">
        <f t="shared" si="6"/>
        <v>0</v>
      </c>
      <c r="O4" s="203"/>
      <c r="P4" s="200" t="s">
        <v>253</v>
      </c>
      <c r="Q4" s="147"/>
      <c r="R4" s="231">
        <f t="shared" ref="R4:AC4" si="7">COUNTIF(R17:R41,"B")</f>
        <v>0</v>
      </c>
      <c r="S4" s="231">
        <f t="shared" si="7"/>
        <v>0</v>
      </c>
      <c r="T4" s="231">
        <f t="shared" si="7"/>
        <v>0</v>
      </c>
      <c r="U4" s="231">
        <f t="shared" si="7"/>
        <v>0</v>
      </c>
      <c r="V4" s="231">
        <f t="shared" si="7"/>
        <v>0</v>
      </c>
      <c r="W4" s="231">
        <f t="shared" si="7"/>
        <v>0</v>
      </c>
      <c r="X4" s="231">
        <f t="shared" si="7"/>
        <v>0</v>
      </c>
      <c r="Y4" s="231">
        <f t="shared" si="7"/>
        <v>0</v>
      </c>
      <c r="Z4" s="231">
        <f t="shared" si="7"/>
        <v>0</v>
      </c>
      <c r="AA4" s="231">
        <f t="shared" si="7"/>
        <v>0</v>
      </c>
      <c r="AB4" s="231">
        <f t="shared" si="7"/>
        <v>0</v>
      </c>
      <c r="AC4" s="231">
        <f t="shared" si="7"/>
        <v>0</v>
      </c>
      <c r="AD4" s="230"/>
      <c r="AE4" s="200" t="s">
        <v>253</v>
      </c>
      <c r="AF4" s="147"/>
      <c r="AG4" s="231">
        <f>COUNTIF(AG17:AG42,"B")</f>
        <v>0</v>
      </c>
      <c r="AH4" s="231">
        <f t="shared" ref="AH4:AS4" si="8">COUNTIF(AH17:AH42,"B")</f>
        <v>0</v>
      </c>
      <c r="AI4" s="231">
        <f t="shared" si="8"/>
        <v>0</v>
      </c>
      <c r="AJ4" s="231">
        <f t="shared" si="8"/>
        <v>0</v>
      </c>
      <c r="AK4" s="231">
        <f t="shared" si="8"/>
        <v>0</v>
      </c>
      <c r="AL4" s="231">
        <f t="shared" si="8"/>
        <v>0</v>
      </c>
      <c r="AM4" s="231">
        <f t="shared" si="8"/>
        <v>0</v>
      </c>
      <c r="AN4" s="231">
        <f t="shared" si="8"/>
        <v>0</v>
      </c>
      <c r="AO4" s="231">
        <f t="shared" si="8"/>
        <v>0</v>
      </c>
      <c r="AP4" s="231">
        <f t="shared" si="8"/>
        <v>0</v>
      </c>
      <c r="AQ4" s="231">
        <f t="shared" si="8"/>
        <v>0</v>
      </c>
      <c r="AR4" s="231">
        <f t="shared" si="8"/>
        <v>0</v>
      </c>
      <c r="AS4" s="231">
        <f t="shared" si="8"/>
        <v>0</v>
      </c>
    </row>
    <row r="5" spans="1:47" ht="26.1" customHeight="1" outlineLevel="1">
      <c r="A5" s="200" t="s">
        <v>84</v>
      </c>
      <c r="B5" s="147"/>
      <c r="C5" s="251">
        <f>COUNTIF(C17:C41,"A")</f>
        <v>0</v>
      </c>
      <c r="D5" s="251">
        <f>COUNTIF(D17:D41,"A")</f>
        <v>0</v>
      </c>
      <c r="E5" s="251">
        <f t="shared" ref="E5:M5" si="9">COUNTIF(E17:E41,"A")</f>
        <v>0</v>
      </c>
      <c r="F5" s="251">
        <f t="shared" si="9"/>
        <v>0</v>
      </c>
      <c r="G5" s="251">
        <f t="shared" si="9"/>
        <v>0</v>
      </c>
      <c r="H5" s="251">
        <f t="shared" si="9"/>
        <v>0</v>
      </c>
      <c r="I5" s="251">
        <f t="shared" si="9"/>
        <v>0</v>
      </c>
      <c r="J5" s="251">
        <f t="shared" si="9"/>
        <v>0</v>
      </c>
      <c r="K5" s="251">
        <f t="shared" si="9"/>
        <v>0</v>
      </c>
      <c r="L5" s="251">
        <f t="shared" si="9"/>
        <v>0</v>
      </c>
      <c r="M5" s="251">
        <f t="shared" si="9"/>
        <v>0</v>
      </c>
      <c r="N5" s="251">
        <f>COUNTIF(N17:N41,"1")</f>
        <v>0</v>
      </c>
      <c r="O5" s="203"/>
      <c r="P5" s="200" t="s">
        <v>84</v>
      </c>
      <c r="Q5" s="147"/>
      <c r="R5" s="251">
        <f t="shared" ref="R5:AB5" si="10">COUNTIF(R17:R41,"A")</f>
        <v>0</v>
      </c>
      <c r="S5" s="251">
        <f t="shared" si="10"/>
        <v>0</v>
      </c>
      <c r="T5" s="251">
        <f t="shared" si="10"/>
        <v>0</v>
      </c>
      <c r="U5" s="251">
        <f t="shared" si="10"/>
        <v>0</v>
      </c>
      <c r="V5" s="251">
        <f t="shared" si="10"/>
        <v>0</v>
      </c>
      <c r="W5" s="251">
        <f t="shared" si="10"/>
        <v>0</v>
      </c>
      <c r="X5" s="251">
        <f t="shared" si="10"/>
        <v>0</v>
      </c>
      <c r="Y5" s="251">
        <f t="shared" si="10"/>
        <v>0</v>
      </c>
      <c r="Z5" s="251">
        <f t="shared" si="10"/>
        <v>0</v>
      </c>
      <c r="AA5" s="251">
        <f t="shared" si="10"/>
        <v>0</v>
      </c>
      <c r="AB5" s="251">
        <f t="shared" si="10"/>
        <v>0</v>
      </c>
      <c r="AC5" s="251">
        <f>COUNTIF(AC17:AC41,"1")</f>
        <v>0</v>
      </c>
      <c r="AD5" s="230"/>
      <c r="AE5" s="200" t="s">
        <v>84</v>
      </c>
      <c r="AF5" s="147"/>
      <c r="AG5" s="251">
        <f>COUNTIF(AG17:AG42,"A")</f>
        <v>0</v>
      </c>
      <c r="AH5" s="251">
        <f t="shared" ref="AH5:AR5" si="11">COUNTIF(AH17:AH42,"A")</f>
        <v>0</v>
      </c>
      <c r="AI5" s="251">
        <f t="shared" si="11"/>
        <v>0</v>
      </c>
      <c r="AJ5" s="251">
        <f t="shared" si="11"/>
        <v>0</v>
      </c>
      <c r="AK5" s="251">
        <f t="shared" si="11"/>
        <v>0</v>
      </c>
      <c r="AL5" s="251">
        <f t="shared" si="11"/>
        <v>0</v>
      </c>
      <c r="AM5" s="251">
        <f t="shared" si="11"/>
        <v>0</v>
      </c>
      <c r="AN5" s="251">
        <f t="shared" si="11"/>
        <v>0</v>
      </c>
      <c r="AO5" s="251">
        <f t="shared" si="11"/>
        <v>0</v>
      </c>
      <c r="AP5" s="251">
        <f t="shared" si="11"/>
        <v>0</v>
      </c>
      <c r="AQ5" s="251">
        <f t="shared" si="11"/>
        <v>0</v>
      </c>
      <c r="AR5" s="251">
        <f t="shared" si="11"/>
        <v>0</v>
      </c>
      <c r="AS5" s="251">
        <f>COUNTIF(AS17:AS42,"1")</f>
        <v>0</v>
      </c>
    </row>
    <row r="6" spans="1:47" outlineLevel="1">
      <c r="A6" s="200"/>
      <c r="B6" s="147"/>
      <c r="C6" s="202"/>
      <c r="D6" s="202"/>
      <c r="E6" s="202"/>
      <c r="F6" s="202"/>
      <c r="G6" s="202"/>
      <c r="H6" s="202"/>
      <c r="I6" s="202"/>
      <c r="J6" s="202"/>
      <c r="K6" s="202"/>
      <c r="L6" s="202"/>
      <c r="M6" s="202"/>
      <c r="N6" s="202"/>
      <c r="O6" s="203"/>
      <c r="P6" s="200"/>
      <c r="Q6" s="147"/>
      <c r="R6" s="202"/>
      <c r="S6" s="202"/>
      <c r="T6" s="202"/>
      <c r="U6" s="202"/>
      <c r="V6" s="202"/>
      <c r="W6" s="202"/>
      <c r="X6" s="202"/>
      <c r="Y6" s="202"/>
      <c r="Z6" s="202"/>
      <c r="AA6" s="202"/>
      <c r="AB6" s="202"/>
      <c r="AC6" s="202"/>
      <c r="AD6" s="230"/>
      <c r="AE6" s="200"/>
      <c r="AF6" s="147"/>
      <c r="AG6" s="202"/>
      <c r="AH6" s="202"/>
      <c r="AI6" s="202"/>
      <c r="AJ6" s="202"/>
      <c r="AK6" s="202"/>
      <c r="AL6" s="202"/>
      <c r="AM6" s="202"/>
      <c r="AN6" s="202"/>
      <c r="AO6" s="202"/>
      <c r="AP6" s="202"/>
      <c r="AQ6" s="202"/>
      <c r="AR6" s="202"/>
      <c r="AS6" s="202"/>
    </row>
    <row r="7" spans="1:47" ht="99.75" customHeight="1" outlineLevel="1">
      <c r="A7" s="250" t="s">
        <v>203</v>
      </c>
      <c r="B7" s="196"/>
      <c r="C7" s="198" t="str">
        <f>C49</f>
        <v>ns  LJ</v>
      </c>
      <c r="D7" s="198" t="str">
        <f>D49</f>
        <v>1500m</v>
      </c>
      <c r="E7" s="198" t="str">
        <f t="shared" ref="E7:N8" si="12">E49</f>
        <v>75mH</v>
      </c>
      <c r="F7" s="198" t="str">
        <f t="shared" si="12"/>
        <v>SHOT</v>
      </c>
      <c r="G7" s="198" t="str">
        <f t="shared" si="12"/>
        <v>DISCUS</v>
      </c>
      <c r="H7" s="198" t="str">
        <f t="shared" si="12"/>
        <v>LONG JUMP</v>
      </c>
      <c r="I7" s="198" t="str">
        <f t="shared" si="12"/>
        <v>100m</v>
      </c>
      <c r="J7" s="198" t="str">
        <f t="shared" si="12"/>
        <v>HIGH JUMP</v>
      </c>
      <c r="K7" s="198" t="str">
        <f t="shared" si="12"/>
        <v>JAVELIN</v>
      </c>
      <c r="L7" s="198" t="str">
        <f t="shared" si="12"/>
        <v>200m</v>
      </c>
      <c r="M7" s="198" t="str">
        <f t="shared" si="12"/>
        <v>800m</v>
      </c>
      <c r="N7" s="198" t="str">
        <f t="shared" si="12"/>
        <v>4 x 100m</v>
      </c>
      <c r="O7" s="199"/>
      <c r="P7" s="250" t="s">
        <v>204</v>
      </c>
      <c r="Q7" s="196"/>
      <c r="R7" s="198" t="str">
        <f t="shared" ref="R7:AC8" si="13">R49</f>
        <v>DISCUS</v>
      </c>
      <c r="S7" s="198" t="str">
        <f t="shared" si="13"/>
        <v>80mH</v>
      </c>
      <c r="T7" s="198" t="str">
        <f t="shared" si="13"/>
        <v>HIGH JUMP</v>
      </c>
      <c r="U7" s="198" t="str">
        <f t="shared" si="13"/>
        <v>1500m</v>
      </c>
      <c r="V7" s="198" t="str">
        <f t="shared" si="13"/>
        <v>JAVELIN</v>
      </c>
      <c r="W7" s="198" t="str">
        <f t="shared" si="13"/>
        <v>100m</v>
      </c>
      <c r="X7" s="198" t="str">
        <f t="shared" si="13"/>
        <v>LONG JUMP</v>
      </c>
      <c r="Y7" s="198" t="str">
        <f t="shared" si="13"/>
        <v>400m</v>
      </c>
      <c r="Z7" s="198" t="str">
        <f t="shared" si="13"/>
        <v>SHOT</v>
      </c>
      <c r="AA7" s="198" t="str">
        <f t="shared" si="13"/>
        <v>200m</v>
      </c>
      <c r="AB7" s="198" t="str">
        <f t="shared" si="13"/>
        <v>800m</v>
      </c>
      <c r="AC7" s="198" t="str">
        <f t="shared" si="13"/>
        <v>4 x 100m</v>
      </c>
      <c r="AD7" s="229"/>
      <c r="AE7" s="250" t="s">
        <v>205</v>
      </c>
      <c r="AF7" s="196"/>
      <c r="AG7" s="198" t="str">
        <f t="shared" ref="AG7:AS8" si="14">AG49</f>
        <v>DISCUS</v>
      </c>
      <c r="AH7" s="198" t="str">
        <f t="shared" si="14"/>
        <v>HIGH JUMP</v>
      </c>
      <c r="AI7" s="198" t="str">
        <f t="shared" si="14"/>
        <v>100mH</v>
      </c>
      <c r="AJ7" s="198" t="str">
        <f t="shared" si="14"/>
        <v>1500m</v>
      </c>
      <c r="AK7" s="198" t="str">
        <f t="shared" si="14"/>
        <v>JAVELIN</v>
      </c>
      <c r="AL7" s="198" t="str">
        <f t="shared" si="14"/>
        <v>100m</v>
      </c>
      <c r="AM7" s="198" t="str">
        <f t="shared" si="14"/>
        <v>LONG JUMP</v>
      </c>
      <c r="AN7" s="198" t="str">
        <f t="shared" si="14"/>
        <v>400m</v>
      </c>
      <c r="AO7" s="198" t="str">
        <f t="shared" si="14"/>
        <v>SHOT</v>
      </c>
      <c r="AP7" s="198" t="str">
        <f t="shared" si="14"/>
        <v>200m</v>
      </c>
      <c r="AQ7" s="198">
        <f t="shared" si="14"/>
        <v>0</v>
      </c>
      <c r="AR7" s="198" t="str">
        <f t="shared" si="14"/>
        <v>800m</v>
      </c>
      <c r="AS7" s="198" t="str">
        <f t="shared" si="14"/>
        <v>4 x 100m</v>
      </c>
    </row>
    <row r="8" spans="1:47" ht="36.75" outlineLevel="1">
      <c r="A8" s="200"/>
      <c r="B8" s="147"/>
      <c r="C8" s="202">
        <f>C50</f>
        <v>0.40625</v>
      </c>
      <c r="D8" s="202">
        <f>D50</f>
        <v>0.44444444444444442</v>
      </c>
      <c r="E8" s="202">
        <f t="shared" si="12"/>
        <v>0.4513888888888889</v>
      </c>
      <c r="F8" s="202">
        <f t="shared" si="12"/>
        <v>0.45833333333333331</v>
      </c>
      <c r="G8" s="202">
        <f t="shared" si="12"/>
        <v>0.5</v>
      </c>
      <c r="H8" s="202">
        <f t="shared" si="12"/>
        <v>0.54166666666666663</v>
      </c>
      <c r="I8" s="202">
        <f t="shared" si="12"/>
        <v>0.55902777777777779</v>
      </c>
      <c r="J8" s="202">
        <f t="shared" si="12"/>
        <v>0.60416666666666663</v>
      </c>
      <c r="K8" s="202">
        <f t="shared" si="12"/>
        <v>0.625</v>
      </c>
      <c r="L8" s="202">
        <f t="shared" si="12"/>
        <v>0.64236111111111105</v>
      </c>
      <c r="M8" s="202">
        <f t="shared" si="12"/>
        <v>0.67013888888888884</v>
      </c>
      <c r="N8" s="202">
        <f t="shared" si="12"/>
        <v>0.70138888888888884</v>
      </c>
      <c r="O8" s="203"/>
      <c r="P8" s="200"/>
      <c r="Q8" s="147"/>
      <c r="R8" s="202">
        <f t="shared" si="13"/>
        <v>0.41666666666666669</v>
      </c>
      <c r="S8" s="202">
        <f t="shared" si="13"/>
        <v>0.46527777777777773</v>
      </c>
      <c r="T8" s="202">
        <f t="shared" si="13"/>
        <v>0.47916666666666669</v>
      </c>
      <c r="U8" s="202">
        <f t="shared" si="13"/>
        <v>0.4861111111111111</v>
      </c>
      <c r="V8" s="202">
        <f t="shared" si="13"/>
        <v>0.54166666666666663</v>
      </c>
      <c r="W8" s="202">
        <f t="shared" si="13"/>
        <v>0.54166666666666663</v>
      </c>
      <c r="X8" s="202">
        <f t="shared" si="13"/>
        <v>0.58333333333333337</v>
      </c>
      <c r="Y8" s="202">
        <f t="shared" si="13"/>
        <v>0.58333333333333337</v>
      </c>
      <c r="Z8" s="202">
        <f t="shared" si="13"/>
        <v>0.625</v>
      </c>
      <c r="AA8" s="202">
        <f t="shared" si="13"/>
        <v>0.64930555555555558</v>
      </c>
      <c r="AB8" s="202">
        <f t="shared" si="13"/>
        <v>0.68402777777777779</v>
      </c>
      <c r="AC8" s="202">
        <f t="shared" si="13"/>
        <v>0.70833333333333337</v>
      </c>
      <c r="AD8" s="230"/>
      <c r="AE8" s="200"/>
      <c r="AF8" s="147"/>
      <c r="AG8" s="202">
        <f t="shared" si="14"/>
        <v>0.41666666666666669</v>
      </c>
      <c r="AH8" s="202">
        <f t="shared" si="14"/>
        <v>0.47916666666666669</v>
      </c>
      <c r="AI8" s="202">
        <f t="shared" si="14"/>
        <v>0.4826388888888889</v>
      </c>
      <c r="AJ8" s="202">
        <f t="shared" si="14"/>
        <v>0.4861111111111111</v>
      </c>
      <c r="AK8" s="202">
        <f t="shared" si="14"/>
        <v>0.54166666666666663</v>
      </c>
      <c r="AL8" s="202">
        <f t="shared" si="14"/>
        <v>0.54513888888888895</v>
      </c>
      <c r="AM8" s="202">
        <f t="shared" si="14"/>
        <v>0.58333333333333337</v>
      </c>
      <c r="AN8" s="202">
        <f t="shared" si="14"/>
        <v>0.58680555555555558</v>
      </c>
      <c r="AO8" s="202">
        <f t="shared" si="14"/>
        <v>0.625</v>
      </c>
      <c r="AP8" s="202">
        <f t="shared" si="14"/>
        <v>0.65625</v>
      </c>
      <c r="AQ8" s="202">
        <f t="shared" si="14"/>
        <v>0</v>
      </c>
      <c r="AR8" s="202">
        <f t="shared" si="14"/>
        <v>0.68402777777777779</v>
      </c>
      <c r="AS8" s="202">
        <f t="shared" si="14"/>
        <v>0.71527777777777779</v>
      </c>
    </row>
    <row r="9" spans="1:47" ht="26.1" customHeight="1" outlineLevel="1">
      <c r="A9" s="200" t="s">
        <v>48</v>
      </c>
      <c r="B9" s="147"/>
      <c r="C9" s="231">
        <f t="shared" ref="C9:N9" si="15">COUNTIF(C51:C75,"ns")</f>
        <v>0</v>
      </c>
      <c r="D9" s="231">
        <f t="shared" si="15"/>
        <v>0</v>
      </c>
      <c r="E9" s="231">
        <f t="shared" si="15"/>
        <v>0</v>
      </c>
      <c r="F9" s="231">
        <f t="shared" si="15"/>
        <v>0</v>
      </c>
      <c r="G9" s="231">
        <f t="shared" si="15"/>
        <v>0</v>
      </c>
      <c r="H9" s="231">
        <f t="shared" si="15"/>
        <v>0</v>
      </c>
      <c r="I9" s="231">
        <f t="shared" si="15"/>
        <v>0</v>
      </c>
      <c r="J9" s="231">
        <f t="shared" si="15"/>
        <v>0</v>
      </c>
      <c r="K9" s="231">
        <f t="shared" si="15"/>
        <v>0</v>
      </c>
      <c r="L9" s="231">
        <f t="shared" si="15"/>
        <v>0</v>
      </c>
      <c r="M9" s="231">
        <f t="shared" si="15"/>
        <v>0</v>
      </c>
      <c r="N9" s="231">
        <f t="shared" si="15"/>
        <v>0</v>
      </c>
      <c r="O9" s="203"/>
      <c r="P9" s="200" t="s">
        <v>48</v>
      </c>
      <c r="Q9" s="147"/>
      <c r="R9" s="231">
        <f t="shared" ref="R9:AC9" si="16">COUNTIF(R51:R75,"ns")</f>
        <v>0</v>
      </c>
      <c r="S9" s="231">
        <f t="shared" si="16"/>
        <v>0</v>
      </c>
      <c r="T9" s="231">
        <f t="shared" si="16"/>
        <v>0</v>
      </c>
      <c r="U9" s="231">
        <f t="shared" si="16"/>
        <v>0</v>
      </c>
      <c r="V9" s="231">
        <f t="shared" si="16"/>
        <v>0</v>
      </c>
      <c r="W9" s="231">
        <f t="shared" si="16"/>
        <v>0</v>
      </c>
      <c r="X9" s="231">
        <f t="shared" si="16"/>
        <v>0</v>
      </c>
      <c r="Y9" s="231">
        <f t="shared" si="16"/>
        <v>0</v>
      </c>
      <c r="Z9" s="231">
        <f t="shared" si="16"/>
        <v>0</v>
      </c>
      <c r="AA9" s="231">
        <f t="shared" si="16"/>
        <v>0</v>
      </c>
      <c r="AB9" s="231">
        <f t="shared" si="16"/>
        <v>1</v>
      </c>
      <c r="AC9" s="231">
        <f t="shared" si="16"/>
        <v>0</v>
      </c>
      <c r="AD9" s="230"/>
      <c r="AE9" s="200" t="s">
        <v>48</v>
      </c>
      <c r="AF9" s="147"/>
      <c r="AG9" s="231">
        <f t="shared" ref="AG9:AS9" si="17">COUNTIF(AG51:AG76,"ns")</f>
        <v>0</v>
      </c>
      <c r="AH9" s="231">
        <f t="shared" si="17"/>
        <v>0</v>
      </c>
      <c r="AI9" s="231">
        <f t="shared" si="17"/>
        <v>0</v>
      </c>
      <c r="AJ9" s="231">
        <f t="shared" si="17"/>
        <v>0</v>
      </c>
      <c r="AK9" s="231">
        <f t="shared" si="17"/>
        <v>0</v>
      </c>
      <c r="AL9" s="231">
        <f t="shared" si="17"/>
        <v>1</v>
      </c>
      <c r="AM9" s="231">
        <f t="shared" si="17"/>
        <v>1</v>
      </c>
      <c r="AN9" s="231">
        <f t="shared" si="17"/>
        <v>0</v>
      </c>
      <c r="AO9" s="231">
        <f t="shared" si="17"/>
        <v>0</v>
      </c>
      <c r="AP9" s="231">
        <f t="shared" si="17"/>
        <v>1</v>
      </c>
      <c r="AQ9" s="231">
        <f t="shared" si="17"/>
        <v>0</v>
      </c>
      <c r="AR9" s="231">
        <f t="shared" si="17"/>
        <v>0</v>
      </c>
      <c r="AS9" s="231">
        <f t="shared" si="17"/>
        <v>0</v>
      </c>
    </row>
    <row r="10" spans="1:47" ht="26.1" customHeight="1" outlineLevel="1">
      <c r="A10" s="200" t="s">
        <v>253</v>
      </c>
      <c r="B10" s="147"/>
      <c r="C10" s="231">
        <f>COUNTIF(C51:C75,"B")</f>
        <v>0</v>
      </c>
      <c r="D10" s="231">
        <f>COUNTIF(D51:D75,"B")</f>
        <v>0</v>
      </c>
      <c r="E10" s="231">
        <f t="shared" ref="E10:N10" si="18">COUNTIF(E51:E75,"B")</f>
        <v>0</v>
      </c>
      <c r="F10" s="231">
        <f t="shared" si="18"/>
        <v>0</v>
      </c>
      <c r="G10" s="231">
        <f t="shared" si="18"/>
        <v>0</v>
      </c>
      <c r="H10" s="231">
        <f t="shared" si="18"/>
        <v>0</v>
      </c>
      <c r="I10" s="231">
        <f t="shared" si="18"/>
        <v>0</v>
      </c>
      <c r="J10" s="231">
        <f t="shared" si="18"/>
        <v>0</v>
      </c>
      <c r="K10" s="231">
        <f t="shared" si="18"/>
        <v>0</v>
      </c>
      <c r="L10" s="231">
        <f t="shared" si="18"/>
        <v>0</v>
      </c>
      <c r="M10" s="231">
        <f t="shared" si="18"/>
        <v>0</v>
      </c>
      <c r="N10" s="231">
        <f t="shared" si="18"/>
        <v>0</v>
      </c>
      <c r="O10" s="203"/>
      <c r="P10" s="200" t="s">
        <v>253</v>
      </c>
      <c r="Q10" s="147"/>
      <c r="R10" s="231">
        <f t="shared" ref="R10:AC10" si="19">COUNTIF(R51:R75,"B")</f>
        <v>0</v>
      </c>
      <c r="S10" s="231">
        <f t="shared" si="19"/>
        <v>0</v>
      </c>
      <c r="T10" s="231">
        <f t="shared" si="19"/>
        <v>0</v>
      </c>
      <c r="U10" s="231">
        <f t="shared" si="19"/>
        <v>0</v>
      </c>
      <c r="V10" s="231">
        <f t="shared" si="19"/>
        <v>0</v>
      </c>
      <c r="W10" s="231">
        <f t="shared" si="19"/>
        <v>0</v>
      </c>
      <c r="X10" s="231">
        <f t="shared" si="19"/>
        <v>0</v>
      </c>
      <c r="Y10" s="231">
        <f t="shared" si="19"/>
        <v>0</v>
      </c>
      <c r="Z10" s="231">
        <f t="shared" si="19"/>
        <v>0</v>
      </c>
      <c r="AA10" s="231">
        <f t="shared" si="19"/>
        <v>0</v>
      </c>
      <c r="AB10" s="231">
        <f t="shared" si="19"/>
        <v>0</v>
      </c>
      <c r="AC10" s="231">
        <f t="shared" si="19"/>
        <v>0</v>
      </c>
      <c r="AD10" s="230"/>
      <c r="AE10" s="200" t="s">
        <v>253</v>
      </c>
      <c r="AF10" s="147"/>
      <c r="AG10" s="231">
        <f>COUNTIF(AG51:AG76,"B")</f>
        <v>0</v>
      </c>
      <c r="AH10" s="231">
        <f t="shared" ref="AH10:AS10" si="20">COUNTIF(AH51:AH76,"B")</f>
        <v>0</v>
      </c>
      <c r="AI10" s="231">
        <f t="shared" si="20"/>
        <v>0</v>
      </c>
      <c r="AJ10" s="231">
        <f t="shared" si="20"/>
        <v>0</v>
      </c>
      <c r="AK10" s="231">
        <f t="shared" si="20"/>
        <v>0</v>
      </c>
      <c r="AL10" s="231">
        <f t="shared" si="20"/>
        <v>0</v>
      </c>
      <c r="AM10" s="231">
        <f t="shared" si="20"/>
        <v>0</v>
      </c>
      <c r="AN10" s="231">
        <f t="shared" si="20"/>
        <v>0</v>
      </c>
      <c r="AO10" s="231">
        <f t="shared" si="20"/>
        <v>0</v>
      </c>
      <c r="AP10" s="231">
        <f t="shared" si="20"/>
        <v>0</v>
      </c>
      <c r="AQ10" s="231">
        <f t="shared" si="20"/>
        <v>0</v>
      </c>
      <c r="AR10" s="231">
        <f t="shared" si="20"/>
        <v>0</v>
      </c>
      <c r="AS10" s="231">
        <f t="shared" si="20"/>
        <v>0</v>
      </c>
    </row>
    <row r="11" spans="1:47" ht="26.1" customHeight="1" outlineLevel="1">
      <c r="A11" s="200" t="s">
        <v>84</v>
      </c>
      <c r="B11" s="147"/>
      <c r="C11" s="251">
        <f>COUNTIF(C51:C75,"A")</f>
        <v>0</v>
      </c>
      <c r="D11" s="251">
        <f>COUNTIF(D51:D75,"A")</f>
        <v>0</v>
      </c>
      <c r="E11" s="251">
        <f t="shared" ref="E11:M11" si="21">COUNTIF(E51:E75,"A")</f>
        <v>0</v>
      </c>
      <c r="F11" s="251">
        <f t="shared" si="21"/>
        <v>0</v>
      </c>
      <c r="G11" s="251">
        <f t="shared" si="21"/>
        <v>0</v>
      </c>
      <c r="H11" s="251">
        <f t="shared" si="21"/>
        <v>0</v>
      </c>
      <c r="I11" s="251">
        <f t="shared" si="21"/>
        <v>0</v>
      </c>
      <c r="J11" s="251">
        <f t="shared" si="21"/>
        <v>0</v>
      </c>
      <c r="K11" s="251">
        <f t="shared" si="21"/>
        <v>0</v>
      </c>
      <c r="L11" s="251">
        <f t="shared" si="21"/>
        <v>0</v>
      </c>
      <c r="M11" s="251">
        <f t="shared" si="21"/>
        <v>0</v>
      </c>
      <c r="N11" s="251">
        <f>COUNTIF(N51:N75,"1")</f>
        <v>0</v>
      </c>
      <c r="O11" s="203"/>
      <c r="P11" s="200" t="s">
        <v>84</v>
      </c>
      <c r="Q11" s="147"/>
      <c r="R11" s="251">
        <f t="shared" ref="R11:AB11" si="22">COUNTIF(R51:R75,"A")</f>
        <v>0</v>
      </c>
      <c r="S11" s="251">
        <f t="shared" si="22"/>
        <v>0</v>
      </c>
      <c r="T11" s="251">
        <f t="shared" si="22"/>
        <v>0</v>
      </c>
      <c r="U11" s="251">
        <f t="shared" si="22"/>
        <v>0</v>
      </c>
      <c r="V11" s="251">
        <f t="shared" si="22"/>
        <v>0</v>
      </c>
      <c r="W11" s="251">
        <f t="shared" si="22"/>
        <v>0</v>
      </c>
      <c r="X11" s="251">
        <f t="shared" si="22"/>
        <v>0</v>
      </c>
      <c r="Y11" s="251">
        <f t="shared" si="22"/>
        <v>0</v>
      </c>
      <c r="Z11" s="251">
        <f t="shared" si="22"/>
        <v>0</v>
      </c>
      <c r="AA11" s="251">
        <f t="shared" si="22"/>
        <v>0</v>
      </c>
      <c r="AB11" s="251">
        <f t="shared" si="22"/>
        <v>0</v>
      </c>
      <c r="AC11" s="251">
        <f>COUNTIF(AC51:AC75,"1")</f>
        <v>0</v>
      </c>
      <c r="AD11" s="230"/>
      <c r="AE11" s="200" t="s">
        <v>84</v>
      </c>
      <c r="AF11" s="147"/>
      <c r="AG11" s="251">
        <f>COUNTIF(AG51:AG76,"A")</f>
        <v>0</v>
      </c>
      <c r="AH11" s="251">
        <f t="shared" ref="AH11:AR11" si="23">COUNTIF(AH51:AH76,"A")</f>
        <v>0</v>
      </c>
      <c r="AI11" s="251">
        <f t="shared" si="23"/>
        <v>0</v>
      </c>
      <c r="AJ11" s="251">
        <f t="shared" si="23"/>
        <v>0</v>
      </c>
      <c r="AK11" s="251">
        <f t="shared" si="23"/>
        <v>0</v>
      </c>
      <c r="AL11" s="251">
        <f t="shared" si="23"/>
        <v>0</v>
      </c>
      <c r="AM11" s="251">
        <f t="shared" si="23"/>
        <v>0</v>
      </c>
      <c r="AN11" s="251">
        <f t="shared" si="23"/>
        <v>0</v>
      </c>
      <c r="AO11" s="251">
        <f t="shared" si="23"/>
        <v>0</v>
      </c>
      <c r="AP11" s="251">
        <f t="shared" si="23"/>
        <v>0</v>
      </c>
      <c r="AQ11" s="251">
        <f t="shared" si="23"/>
        <v>0</v>
      </c>
      <c r="AR11" s="251">
        <f t="shared" si="23"/>
        <v>0</v>
      </c>
      <c r="AS11" s="251">
        <f>COUNTIF(AS51:AS76,"1")</f>
        <v>0</v>
      </c>
    </row>
    <row r="13" spans="1:47" s="131" customFormat="1" ht="30" customHeight="1">
      <c r="A13" s="129" t="s">
        <v>21</v>
      </c>
      <c r="B13" s="463" t="str">
        <f>'MATCH DETAILS'!B4</f>
        <v>HORSPATH ROAD, OXFORD</v>
      </c>
      <c r="C13" s="463"/>
      <c r="D13" s="463"/>
      <c r="E13" s="463"/>
      <c r="F13" s="463"/>
      <c r="G13" s="463"/>
      <c r="H13" s="463"/>
      <c r="I13" s="463"/>
      <c r="J13" s="463"/>
      <c r="K13" s="463"/>
      <c r="L13" s="463"/>
      <c r="M13" s="463"/>
      <c r="N13" s="463"/>
      <c r="O13" s="463"/>
      <c r="P13" s="465" t="s">
        <v>232</v>
      </c>
      <c r="Q13" s="465"/>
      <c r="R13" s="465"/>
      <c r="S13" s="465"/>
      <c r="T13" s="465"/>
      <c r="U13" s="465"/>
      <c r="V13" s="465"/>
      <c r="W13" s="465"/>
      <c r="X13" s="465"/>
      <c r="Y13" s="465"/>
      <c r="Z13" s="465"/>
      <c r="AA13" s="465"/>
      <c r="AB13" s="465"/>
      <c r="AC13" s="465"/>
      <c r="AD13" s="465"/>
      <c r="AE13" s="461" t="s">
        <v>192</v>
      </c>
      <c r="AF13" s="461"/>
      <c r="AG13" s="461"/>
      <c r="AH13" s="461"/>
      <c r="AI13" s="461"/>
      <c r="AJ13" s="461"/>
      <c r="AK13" s="461"/>
      <c r="AL13" s="461"/>
      <c r="AM13" s="461"/>
      <c r="AN13" s="461"/>
      <c r="AO13" s="461"/>
      <c r="AP13" s="461"/>
      <c r="AQ13" s="219"/>
      <c r="AR13" s="459" t="str">
        <f>'MATCH DETAILS'!C11</f>
        <v>H</v>
      </c>
      <c r="AS13" s="459"/>
      <c r="AT13" s="459"/>
      <c r="AU13" s="130"/>
    </row>
    <row r="14" spans="1:47" s="134" customFormat="1" ht="30" customHeight="1">
      <c r="A14" s="132" t="s">
        <v>22</v>
      </c>
      <c r="B14" s="464">
        <f>'MATCH DETAILS'!B3</f>
        <v>41525</v>
      </c>
      <c r="C14" s="464"/>
      <c r="D14" s="464"/>
      <c r="E14" s="464"/>
      <c r="F14" s="464"/>
      <c r="G14" s="464"/>
      <c r="H14" s="464"/>
      <c r="I14" s="464"/>
      <c r="J14" s="464"/>
      <c r="K14" s="464"/>
      <c r="L14" s="464"/>
      <c r="M14" s="464"/>
      <c r="N14" s="464"/>
      <c r="O14" s="464"/>
      <c r="P14" s="465" t="s">
        <v>193</v>
      </c>
      <c r="Q14" s="465"/>
      <c r="R14" s="465"/>
      <c r="S14" s="465"/>
      <c r="T14" s="465"/>
      <c r="U14" s="465"/>
      <c r="V14" s="465"/>
      <c r="W14" s="465"/>
      <c r="X14" s="465"/>
      <c r="Y14" s="465"/>
      <c r="Z14" s="465"/>
      <c r="AA14" s="465"/>
      <c r="AB14" s="465"/>
      <c r="AC14" s="465"/>
      <c r="AD14" s="465"/>
      <c r="AE14" s="462" t="str">
        <f>'MATCH DETAILS'!B11</f>
        <v>WHITE HORSE</v>
      </c>
      <c r="AF14" s="462"/>
      <c r="AG14" s="462"/>
      <c r="AH14" s="462"/>
      <c r="AI14" s="462"/>
      <c r="AJ14" s="462"/>
      <c r="AK14" s="462"/>
      <c r="AL14" s="462"/>
      <c r="AM14" s="462"/>
      <c r="AN14" s="462"/>
      <c r="AO14" s="462"/>
      <c r="AP14" s="462"/>
      <c r="AQ14" s="220"/>
      <c r="AR14" s="460" t="str">
        <f>'MATCH DETAILS'!D11</f>
        <v>HH</v>
      </c>
      <c r="AS14" s="460"/>
      <c r="AT14" s="460"/>
      <c r="AU14" s="133"/>
    </row>
    <row r="15" spans="1:47" s="136" customFormat="1" ht="91.5" customHeight="1">
      <c r="A15" s="195" t="s">
        <v>194</v>
      </c>
      <c r="B15" s="196"/>
      <c r="C15" s="144" t="s">
        <v>262</v>
      </c>
      <c r="D15" s="197" t="s">
        <v>195</v>
      </c>
      <c r="E15" s="144" t="s">
        <v>14</v>
      </c>
      <c r="F15" s="197" t="s">
        <v>6</v>
      </c>
      <c r="G15" s="144" t="s">
        <v>197</v>
      </c>
      <c r="H15" s="197" t="s">
        <v>198</v>
      </c>
      <c r="I15" s="198" t="s">
        <v>2</v>
      </c>
      <c r="J15" s="197" t="s">
        <v>196</v>
      </c>
      <c r="K15" s="198" t="s">
        <v>199</v>
      </c>
      <c r="L15" s="197" t="s">
        <v>4</v>
      </c>
      <c r="M15" s="198" t="s">
        <v>3</v>
      </c>
      <c r="N15" s="197" t="s">
        <v>8</v>
      </c>
      <c r="O15" s="252"/>
      <c r="P15" s="195" t="s">
        <v>200</v>
      </c>
      <c r="Q15" s="196"/>
      <c r="R15" s="197" t="s">
        <v>198</v>
      </c>
      <c r="S15" s="198" t="s">
        <v>9</v>
      </c>
      <c r="T15" s="197" t="s">
        <v>197</v>
      </c>
      <c r="U15" s="198" t="s">
        <v>6</v>
      </c>
      <c r="V15" s="197" t="s">
        <v>196</v>
      </c>
      <c r="W15" s="198" t="s">
        <v>2</v>
      </c>
      <c r="X15" s="197" t="s">
        <v>199</v>
      </c>
      <c r="Y15" s="198" t="s">
        <v>13</v>
      </c>
      <c r="Z15" s="197" t="s">
        <v>195</v>
      </c>
      <c r="AA15" s="198" t="s">
        <v>4</v>
      </c>
      <c r="AB15" s="197" t="s">
        <v>3</v>
      </c>
      <c r="AC15" s="198" t="s">
        <v>8</v>
      </c>
      <c r="AD15" s="252"/>
      <c r="AE15" s="195" t="s">
        <v>201</v>
      </c>
      <c r="AF15" s="196"/>
      <c r="AG15" s="197" t="s">
        <v>198</v>
      </c>
      <c r="AH15" s="198" t="s">
        <v>197</v>
      </c>
      <c r="AI15" s="197" t="s">
        <v>15</v>
      </c>
      <c r="AJ15" s="198" t="s">
        <v>6</v>
      </c>
      <c r="AK15" s="197" t="s">
        <v>196</v>
      </c>
      <c r="AL15" s="198" t="s">
        <v>2</v>
      </c>
      <c r="AM15" s="197" t="s">
        <v>199</v>
      </c>
      <c r="AN15" s="198" t="s">
        <v>13</v>
      </c>
      <c r="AO15" s="197" t="s">
        <v>195</v>
      </c>
      <c r="AP15" s="198" t="s">
        <v>4</v>
      </c>
      <c r="AQ15" s="253"/>
      <c r="AR15" s="198" t="s">
        <v>3</v>
      </c>
      <c r="AS15" s="197" t="s">
        <v>8</v>
      </c>
      <c r="AT15" s="252"/>
      <c r="AU15" s="135"/>
    </row>
    <row r="16" spans="1:47" s="138" customFormat="1" ht="39.950000000000003" customHeight="1">
      <c r="A16" s="200"/>
      <c r="B16" s="147"/>
      <c r="C16" s="202">
        <v>0.40625</v>
      </c>
      <c r="D16" s="201">
        <v>0.41666666666666669</v>
      </c>
      <c r="E16" s="202">
        <v>0.4375</v>
      </c>
      <c r="F16" s="201">
        <v>0.45833333333333331</v>
      </c>
      <c r="G16" s="202">
        <v>0.5</v>
      </c>
      <c r="H16" s="201">
        <v>0.54166666666666663</v>
      </c>
      <c r="I16" s="202">
        <v>0.55555555555555558</v>
      </c>
      <c r="J16" s="201">
        <v>0.58333333333333337</v>
      </c>
      <c r="K16" s="202">
        <v>0.625</v>
      </c>
      <c r="L16" s="201">
        <v>0.63888888888888895</v>
      </c>
      <c r="M16" s="202">
        <v>0.66319444444444442</v>
      </c>
      <c r="N16" s="201">
        <v>0.69791666666666663</v>
      </c>
      <c r="O16" s="234"/>
      <c r="P16" s="200"/>
      <c r="Q16" s="147"/>
      <c r="R16" s="201">
        <v>0.41666666666666669</v>
      </c>
      <c r="S16" s="202">
        <v>0.4513888888888889</v>
      </c>
      <c r="T16" s="201">
        <v>0.45833333333333331</v>
      </c>
      <c r="U16" s="202">
        <v>0.47222222222222227</v>
      </c>
      <c r="V16" s="201">
        <v>0.5</v>
      </c>
      <c r="W16" s="202">
        <v>0.54861111111111105</v>
      </c>
      <c r="X16" s="201">
        <v>0.58333333333333337</v>
      </c>
      <c r="Y16" s="202">
        <v>0.59027777777777779</v>
      </c>
      <c r="Z16" s="201">
        <v>0.625</v>
      </c>
      <c r="AA16" s="202">
        <v>0.64583333333333337</v>
      </c>
      <c r="AB16" s="201">
        <v>0.67708333333333337</v>
      </c>
      <c r="AC16" s="202">
        <v>0.70486111111111116</v>
      </c>
      <c r="AD16" s="234"/>
      <c r="AE16" s="200"/>
      <c r="AF16" s="147"/>
      <c r="AG16" s="201">
        <v>0.41666666666666669</v>
      </c>
      <c r="AH16" s="202">
        <v>0.45833333333333331</v>
      </c>
      <c r="AI16" s="201">
        <v>0.46527777777777773</v>
      </c>
      <c r="AJ16" s="202">
        <v>0.47222222222222227</v>
      </c>
      <c r="AK16" s="201">
        <v>0.5</v>
      </c>
      <c r="AL16" s="202">
        <v>0.55208333333333337</v>
      </c>
      <c r="AM16" s="201">
        <v>0.58333333333333337</v>
      </c>
      <c r="AN16" s="202">
        <v>0.59375</v>
      </c>
      <c r="AO16" s="201">
        <v>0.625</v>
      </c>
      <c r="AP16" s="202">
        <v>0.65277777777777779</v>
      </c>
      <c r="AQ16" s="254"/>
      <c r="AR16" s="202">
        <v>0.67708333333333337</v>
      </c>
      <c r="AS16" s="201">
        <v>0.71180555555555547</v>
      </c>
      <c r="AT16" s="234"/>
      <c r="AU16" s="137"/>
    </row>
    <row r="17" spans="1:50" ht="24.95" customHeight="1">
      <c r="A17" s="223"/>
      <c r="B17" s="154">
        <v>1</v>
      </c>
      <c r="C17" s="154"/>
      <c r="D17" s="204"/>
      <c r="E17" s="151"/>
      <c r="F17" s="204"/>
      <c r="G17" s="151"/>
      <c r="H17" s="204"/>
      <c r="I17" s="151"/>
      <c r="J17" s="204"/>
      <c r="K17" s="151"/>
      <c r="L17" s="204"/>
      <c r="M17" s="154"/>
      <c r="N17" s="204"/>
      <c r="O17" s="234"/>
      <c r="P17" s="223" t="s">
        <v>433</v>
      </c>
      <c r="Q17" s="154">
        <v>1</v>
      </c>
      <c r="R17" s="204"/>
      <c r="S17" s="151"/>
      <c r="T17" s="204"/>
      <c r="U17" s="151"/>
      <c r="V17" s="204"/>
      <c r="W17" s="151" t="s">
        <v>416</v>
      </c>
      <c r="X17" s="204"/>
      <c r="Y17" s="151"/>
      <c r="Z17" s="204"/>
      <c r="AA17" s="151" t="s">
        <v>416</v>
      </c>
      <c r="AB17" s="204"/>
      <c r="AC17" s="151"/>
      <c r="AD17" s="234"/>
      <c r="AE17" s="223" t="s">
        <v>434</v>
      </c>
      <c r="AF17" s="154">
        <v>1</v>
      </c>
      <c r="AG17" s="204"/>
      <c r="AH17" s="151"/>
      <c r="AI17" s="204"/>
      <c r="AJ17" s="151" t="s">
        <v>416</v>
      </c>
      <c r="AK17" s="204"/>
      <c r="AL17" s="151"/>
      <c r="AM17" s="204"/>
      <c r="AN17" s="151"/>
      <c r="AO17" s="204"/>
      <c r="AP17" s="151"/>
      <c r="AQ17" s="235"/>
      <c r="AR17" s="151"/>
      <c r="AS17" s="204"/>
      <c r="AT17" s="234"/>
      <c r="AU17" s="139"/>
      <c r="AV17" s="157">
        <f t="shared" ref="AV17:AV42" si="24">A17</f>
        <v>0</v>
      </c>
      <c r="AW17" s="157" t="str">
        <f t="shared" ref="AW17:AW42" si="25">P17</f>
        <v>JASMINE BARRETT</v>
      </c>
      <c r="AX17" s="157" t="str">
        <f t="shared" ref="AX17:AX42" si="26">AE17</f>
        <v>JOSIE HARRISON</v>
      </c>
    </row>
    <row r="18" spans="1:50" ht="24.95" customHeight="1">
      <c r="A18" s="223"/>
      <c r="B18" s="154">
        <v>2</v>
      </c>
      <c r="C18" s="154"/>
      <c r="D18" s="204"/>
      <c r="E18" s="151"/>
      <c r="F18" s="204"/>
      <c r="G18" s="151"/>
      <c r="H18" s="204"/>
      <c r="I18" s="151"/>
      <c r="J18" s="204"/>
      <c r="K18" s="151"/>
      <c r="L18" s="204"/>
      <c r="M18" s="154"/>
      <c r="N18" s="204"/>
      <c r="O18" s="234"/>
      <c r="P18" s="223"/>
      <c r="Q18" s="154">
        <v>2</v>
      </c>
      <c r="R18" s="204"/>
      <c r="S18" s="151"/>
      <c r="T18" s="204"/>
      <c r="U18" s="151"/>
      <c r="V18" s="204"/>
      <c r="W18" s="151"/>
      <c r="X18" s="204"/>
      <c r="Y18" s="151"/>
      <c r="Z18" s="204"/>
      <c r="AA18" s="151"/>
      <c r="AB18" s="204"/>
      <c r="AC18" s="151"/>
      <c r="AD18" s="234"/>
      <c r="AE18" s="223"/>
      <c r="AF18" s="154">
        <v>2</v>
      </c>
      <c r="AG18" s="204"/>
      <c r="AH18" s="151"/>
      <c r="AI18" s="204"/>
      <c r="AJ18" s="151"/>
      <c r="AK18" s="204"/>
      <c r="AL18" s="151"/>
      <c r="AM18" s="204"/>
      <c r="AN18" s="151"/>
      <c r="AO18" s="204"/>
      <c r="AP18" s="151"/>
      <c r="AQ18" s="235"/>
      <c r="AR18" s="151"/>
      <c r="AS18" s="204"/>
      <c r="AT18" s="234"/>
      <c r="AU18" s="139"/>
      <c r="AV18" s="157">
        <f t="shared" si="24"/>
        <v>0</v>
      </c>
      <c r="AW18" s="157">
        <f t="shared" si="25"/>
        <v>0</v>
      </c>
      <c r="AX18" s="157">
        <f t="shared" si="26"/>
        <v>0</v>
      </c>
    </row>
    <row r="19" spans="1:50" ht="24.95" customHeight="1">
      <c r="A19" s="223"/>
      <c r="B19" s="154">
        <v>3</v>
      </c>
      <c r="C19" s="154"/>
      <c r="D19" s="204"/>
      <c r="E19" s="151"/>
      <c r="F19" s="204"/>
      <c r="G19" s="151"/>
      <c r="H19" s="204"/>
      <c r="I19" s="151"/>
      <c r="J19" s="204"/>
      <c r="K19" s="151"/>
      <c r="L19" s="204"/>
      <c r="M19" s="154"/>
      <c r="N19" s="204"/>
      <c r="O19" s="234"/>
      <c r="P19" s="223"/>
      <c r="Q19" s="154">
        <v>3</v>
      </c>
      <c r="R19" s="204"/>
      <c r="S19" s="151"/>
      <c r="T19" s="204"/>
      <c r="U19" s="151"/>
      <c r="V19" s="204"/>
      <c r="W19" s="151"/>
      <c r="X19" s="204"/>
      <c r="Y19" s="151"/>
      <c r="Z19" s="204"/>
      <c r="AA19" s="151"/>
      <c r="AB19" s="204"/>
      <c r="AC19" s="151"/>
      <c r="AD19" s="234"/>
      <c r="AE19" s="223"/>
      <c r="AF19" s="154">
        <v>3</v>
      </c>
      <c r="AG19" s="204"/>
      <c r="AH19" s="151"/>
      <c r="AI19" s="204"/>
      <c r="AJ19" s="151"/>
      <c r="AK19" s="204"/>
      <c r="AL19" s="151"/>
      <c r="AM19" s="204"/>
      <c r="AN19" s="151"/>
      <c r="AO19" s="204"/>
      <c r="AP19" s="151"/>
      <c r="AQ19" s="235"/>
      <c r="AR19" s="151"/>
      <c r="AS19" s="204"/>
      <c r="AT19" s="234"/>
      <c r="AU19" s="139"/>
      <c r="AV19" s="157">
        <f t="shared" si="24"/>
        <v>0</v>
      </c>
      <c r="AW19" s="157">
        <f t="shared" si="25"/>
        <v>0</v>
      </c>
      <c r="AX19" s="157">
        <f t="shared" si="26"/>
        <v>0</v>
      </c>
    </row>
    <row r="20" spans="1:50" ht="24.95" customHeight="1">
      <c r="A20" s="223"/>
      <c r="B20" s="154">
        <v>4</v>
      </c>
      <c r="C20" s="154"/>
      <c r="D20" s="204"/>
      <c r="E20" s="151"/>
      <c r="F20" s="204"/>
      <c r="G20" s="151"/>
      <c r="H20" s="204"/>
      <c r="I20" s="151"/>
      <c r="J20" s="204"/>
      <c r="K20" s="151"/>
      <c r="L20" s="204"/>
      <c r="M20" s="154"/>
      <c r="N20" s="204"/>
      <c r="O20" s="234"/>
      <c r="P20" s="223"/>
      <c r="Q20" s="154">
        <v>4</v>
      </c>
      <c r="R20" s="204"/>
      <c r="S20" s="151"/>
      <c r="T20" s="204"/>
      <c r="U20" s="151"/>
      <c r="V20" s="204"/>
      <c r="W20" s="151"/>
      <c r="X20" s="204"/>
      <c r="Y20" s="151"/>
      <c r="Z20" s="204"/>
      <c r="AA20" s="151"/>
      <c r="AB20" s="204"/>
      <c r="AC20" s="151"/>
      <c r="AD20" s="234"/>
      <c r="AE20" s="223"/>
      <c r="AF20" s="154">
        <v>4</v>
      </c>
      <c r="AG20" s="204"/>
      <c r="AH20" s="151"/>
      <c r="AI20" s="204"/>
      <c r="AJ20" s="151"/>
      <c r="AK20" s="204"/>
      <c r="AL20" s="151"/>
      <c r="AM20" s="204"/>
      <c r="AN20" s="151"/>
      <c r="AO20" s="204"/>
      <c r="AP20" s="151"/>
      <c r="AQ20" s="235"/>
      <c r="AR20" s="151"/>
      <c r="AS20" s="204"/>
      <c r="AT20" s="234"/>
      <c r="AU20" s="139"/>
      <c r="AV20" s="157">
        <f t="shared" si="24"/>
        <v>0</v>
      </c>
      <c r="AW20" s="157">
        <f t="shared" si="25"/>
        <v>0</v>
      </c>
      <c r="AX20" s="157">
        <f t="shared" si="26"/>
        <v>0</v>
      </c>
    </row>
    <row r="21" spans="1:50" ht="24.95" customHeight="1">
      <c r="A21" s="223"/>
      <c r="B21" s="154">
        <v>5</v>
      </c>
      <c r="C21" s="154"/>
      <c r="D21" s="204"/>
      <c r="E21" s="151"/>
      <c r="F21" s="204"/>
      <c r="G21" s="151"/>
      <c r="H21" s="204"/>
      <c r="I21" s="151"/>
      <c r="J21" s="204"/>
      <c r="K21" s="151"/>
      <c r="L21" s="204"/>
      <c r="M21" s="154"/>
      <c r="N21" s="204"/>
      <c r="O21" s="234"/>
      <c r="P21" s="223"/>
      <c r="Q21" s="154">
        <v>5</v>
      </c>
      <c r="R21" s="204"/>
      <c r="S21" s="151"/>
      <c r="T21" s="204"/>
      <c r="U21" s="151"/>
      <c r="V21" s="204"/>
      <c r="W21" s="151"/>
      <c r="X21" s="204"/>
      <c r="Y21" s="151"/>
      <c r="Z21" s="204"/>
      <c r="AA21" s="151"/>
      <c r="AB21" s="204"/>
      <c r="AC21" s="151"/>
      <c r="AD21" s="234"/>
      <c r="AE21" s="223"/>
      <c r="AF21" s="154">
        <v>5</v>
      </c>
      <c r="AG21" s="204"/>
      <c r="AH21" s="151"/>
      <c r="AI21" s="204"/>
      <c r="AJ21" s="151"/>
      <c r="AK21" s="204"/>
      <c r="AL21" s="151"/>
      <c r="AM21" s="204"/>
      <c r="AN21" s="151"/>
      <c r="AO21" s="204"/>
      <c r="AP21" s="151"/>
      <c r="AQ21" s="235"/>
      <c r="AR21" s="151"/>
      <c r="AS21" s="204"/>
      <c r="AT21" s="234"/>
      <c r="AU21" s="139"/>
      <c r="AV21" s="157">
        <f t="shared" si="24"/>
        <v>0</v>
      </c>
      <c r="AW21" s="157">
        <f t="shared" si="25"/>
        <v>0</v>
      </c>
      <c r="AX21" s="157">
        <f t="shared" si="26"/>
        <v>0</v>
      </c>
    </row>
    <row r="22" spans="1:50" ht="24.95" customHeight="1">
      <c r="A22" s="223"/>
      <c r="B22" s="154">
        <v>6</v>
      </c>
      <c r="C22" s="154"/>
      <c r="D22" s="204"/>
      <c r="E22" s="151"/>
      <c r="F22" s="204"/>
      <c r="G22" s="151"/>
      <c r="H22" s="204"/>
      <c r="I22" s="151"/>
      <c r="J22" s="204"/>
      <c r="K22" s="151"/>
      <c r="L22" s="204"/>
      <c r="M22" s="154"/>
      <c r="N22" s="204"/>
      <c r="O22" s="234"/>
      <c r="P22" s="223"/>
      <c r="Q22" s="154">
        <v>6</v>
      </c>
      <c r="R22" s="204"/>
      <c r="S22" s="151"/>
      <c r="T22" s="204"/>
      <c r="U22" s="151"/>
      <c r="V22" s="204"/>
      <c r="W22" s="151"/>
      <c r="X22" s="204"/>
      <c r="Y22" s="151"/>
      <c r="Z22" s="204"/>
      <c r="AA22" s="151"/>
      <c r="AB22" s="204"/>
      <c r="AC22" s="151"/>
      <c r="AD22" s="234"/>
      <c r="AE22" s="223"/>
      <c r="AF22" s="154">
        <v>6</v>
      </c>
      <c r="AG22" s="204"/>
      <c r="AH22" s="151"/>
      <c r="AI22" s="204"/>
      <c r="AJ22" s="151"/>
      <c r="AK22" s="204"/>
      <c r="AL22" s="151"/>
      <c r="AM22" s="204"/>
      <c r="AN22" s="151"/>
      <c r="AO22" s="204"/>
      <c r="AP22" s="151"/>
      <c r="AQ22" s="235"/>
      <c r="AR22" s="151"/>
      <c r="AS22" s="204"/>
      <c r="AT22" s="234"/>
      <c r="AU22" s="139"/>
      <c r="AV22" s="157">
        <f t="shared" si="24"/>
        <v>0</v>
      </c>
      <c r="AW22" s="157">
        <f t="shared" si="25"/>
        <v>0</v>
      </c>
      <c r="AX22" s="157">
        <f t="shared" si="26"/>
        <v>0</v>
      </c>
    </row>
    <row r="23" spans="1:50" ht="24.95" customHeight="1">
      <c r="A23" s="223"/>
      <c r="B23" s="154">
        <v>7</v>
      </c>
      <c r="C23" s="154"/>
      <c r="D23" s="204"/>
      <c r="E23" s="151"/>
      <c r="F23" s="204"/>
      <c r="G23" s="151"/>
      <c r="H23" s="204"/>
      <c r="I23" s="151"/>
      <c r="J23" s="204"/>
      <c r="K23" s="151"/>
      <c r="L23" s="204"/>
      <c r="M23" s="154"/>
      <c r="N23" s="204"/>
      <c r="O23" s="234"/>
      <c r="P23" s="223"/>
      <c r="Q23" s="154">
        <v>7</v>
      </c>
      <c r="R23" s="204"/>
      <c r="S23" s="151"/>
      <c r="T23" s="204"/>
      <c r="U23" s="151"/>
      <c r="V23" s="204"/>
      <c r="W23" s="151"/>
      <c r="X23" s="204"/>
      <c r="Y23" s="151"/>
      <c r="Z23" s="204"/>
      <c r="AA23" s="151"/>
      <c r="AB23" s="204"/>
      <c r="AC23" s="151"/>
      <c r="AD23" s="234"/>
      <c r="AE23" s="223"/>
      <c r="AF23" s="154">
        <v>7</v>
      </c>
      <c r="AG23" s="204"/>
      <c r="AH23" s="151"/>
      <c r="AI23" s="204"/>
      <c r="AJ23" s="151"/>
      <c r="AK23" s="204"/>
      <c r="AL23" s="151"/>
      <c r="AM23" s="204"/>
      <c r="AN23" s="151"/>
      <c r="AO23" s="204"/>
      <c r="AP23" s="151"/>
      <c r="AQ23" s="235"/>
      <c r="AR23" s="151"/>
      <c r="AS23" s="204"/>
      <c r="AT23" s="234"/>
      <c r="AU23" s="139"/>
      <c r="AV23" s="157">
        <f t="shared" si="24"/>
        <v>0</v>
      </c>
      <c r="AW23" s="157">
        <f t="shared" si="25"/>
        <v>0</v>
      </c>
      <c r="AX23" s="157">
        <f t="shared" si="26"/>
        <v>0</v>
      </c>
    </row>
    <row r="24" spans="1:50" ht="24.95" customHeight="1">
      <c r="A24" s="223"/>
      <c r="B24" s="154">
        <v>8</v>
      </c>
      <c r="C24" s="154"/>
      <c r="D24" s="204"/>
      <c r="E24" s="151"/>
      <c r="F24" s="204"/>
      <c r="G24" s="151"/>
      <c r="H24" s="204"/>
      <c r="I24" s="151"/>
      <c r="J24" s="204"/>
      <c r="K24" s="151"/>
      <c r="L24" s="204"/>
      <c r="M24" s="154"/>
      <c r="N24" s="204"/>
      <c r="O24" s="234"/>
      <c r="P24" s="223"/>
      <c r="Q24" s="154">
        <v>8</v>
      </c>
      <c r="R24" s="204"/>
      <c r="S24" s="151"/>
      <c r="T24" s="204"/>
      <c r="U24" s="151"/>
      <c r="V24" s="204"/>
      <c r="W24" s="151"/>
      <c r="X24" s="204"/>
      <c r="Y24" s="151"/>
      <c r="Z24" s="204"/>
      <c r="AA24" s="151"/>
      <c r="AB24" s="204"/>
      <c r="AC24" s="151"/>
      <c r="AD24" s="234"/>
      <c r="AE24" s="223"/>
      <c r="AF24" s="154">
        <v>8</v>
      </c>
      <c r="AG24" s="204"/>
      <c r="AH24" s="151"/>
      <c r="AI24" s="204"/>
      <c r="AJ24" s="151"/>
      <c r="AK24" s="204"/>
      <c r="AL24" s="151"/>
      <c r="AM24" s="204"/>
      <c r="AN24" s="151"/>
      <c r="AO24" s="204"/>
      <c r="AP24" s="151"/>
      <c r="AQ24" s="235"/>
      <c r="AR24" s="151"/>
      <c r="AS24" s="204"/>
      <c r="AT24" s="234"/>
      <c r="AU24" s="139"/>
      <c r="AV24" s="157">
        <f t="shared" si="24"/>
        <v>0</v>
      </c>
      <c r="AW24" s="157">
        <f t="shared" si="25"/>
        <v>0</v>
      </c>
      <c r="AX24" s="157">
        <f t="shared" si="26"/>
        <v>0</v>
      </c>
    </row>
    <row r="25" spans="1:50" ht="24.95" customHeight="1">
      <c r="A25" s="223"/>
      <c r="B25" s="154">
        <v>9</v>
      </c>
      <c r="C25" s="154"/>
      <c r="D25" s="204"/>
      <c r="E25" s="151"/>
      <c r="F25" s="204"/>
      <c r="G25" s="151"/>
      <c r="H25" s="204"/>
      <c r="I25" s="151"/>
      <c r="J25" s="204"/>
      <c r="K25" s="151"/>
      <c r="L25" s="204"/>
      <c r="M25" s="154"/>
      <c r="N25" s="204"/>
      <c r="O25" s="234"/>
      <c r="P25" s="223"/>
      <c r="Q25" s="154">
        <v>9</v>
      </c>
      <c r="R25" s="204"/>
      <c r="S25" s="151"/>
      <c r="T25" s="204"/>
      <c r="U25" s="151"/>
      <c r="V25" s="204"/>
      <c r="W25" s="151"/>
      <c r="X25" s="204"/>
      <c r="Y25" s="151"/>
      <c r="Z25" s="204"/>
      <c r="AA25" s="151"/>
      <c r="AB25" s="204"/>
      <c r="AC25" s="151"/>
      <c r="AD25" s="234"/>
      <c r="AE25" s="223"/>
      <c r="AF25" s="154">
        <v>9</v>
      </c>
      <c r="AG25" s="204"/>
      <c r="AH25" s="151"/>
      <c r="AI25" s="204"/>
      <c r="AJ25" s="151"/>
      <c r="AK25" s="204"/>
      <c r="AL25" s="151"/>
      <c r="AM25" s="204"/>
      <c r="AN25" s="151"/>
      <c r="AO25" s="204"/>
      <c r="AP25" s="151"/>
      <c r="AQ25" s="235"/>
      <c r="AR25" s="151"/>
      <c r="AS25" s="204"/>
      <c r="AT25" s="234"/>
      <c r="AU25" s="139"/>
      <c r="AV25" s="157">
        <f t="shared" si="24"/>
        <v>0</v>
      </c>
      <c r="AW25" s="157">
        <f t="shared" si="25"/>
        <v>0</v>
      </c>
      <c r="AX25" s="157">
        <f t="shared" si="26"/>
        <v>0</v>
      </c>
    </row>
    <row r="26" spans="1:50" ht="24.95" customHeight="1">
      <c r="A26" s="223"/>
      <c r="B26" s="154">
        <v>10</v>
      </c>
      <c r="C26" s="154"/>
      <c r="D26" s="204"/>
      <c r="E26" s="151"/>
      <c r="F26" s="204"/>
      <c r="G26" s="151"/>
      <c r="H26" s="204"/>
      <c r="I26" s="151"/>
      <c r="J26" s="204"/>
      <c r="K26" s="151"/>
      <c r="L26" s="204"/>
      <c r="M26" s="151"/>
      <c r="N26" s="204"/>
      <c r="O26" s="234"/>
      <c r="P26" s="223"/>
      <c r="Q26" s="154">
        <v>10</v>
      </c>
      <c r="R26" s="204"/>
      <c r="S26" s="151"/>
      <c r="T26" s="204"/>
      <c r="U26" s="151"/>
      <c r="V26" s="204"/>
      <c r="W26" s="151"/>
      <c r="X26" s="204"/>
      <c r="Y26" s="151"/>
      <c r="Z26" s="204"/>
      <c r="AA26" s="151"/>
      <c r="AB26" s="204"/>
      <c r="AC26" s="151"/>
      <c r="AD26" s="234"/>
      <c r="AE26" s="223"/>
      <c r="AF26" s="154">
        <v>10</v>
      </c>
      <c r="AG26" s="204"/>
      <c r="AH26" s="151"/>
      <c r="AI26" s="204"/>
      <c r="AJ26" s="151"/>
      <c r="AK26" s="204"/>
      <c r="AL26" s="151"/>
      <c r="AM26" s="204"/>
      <c r="AN26" s="151"/>
      <c r="AO26" s="204"/>
      <c r="AP26" s="151"/>
      <c r="AQ26" s="235"/>
      <c r="AR26" s="151"/>
      <c r="AS26" s="204"/>
      <c r="AT26" s="234"/>
      <c r="AU26" s="139"/>
      <c r="AV26" s="157">
        <f t="shared" si="24"/>
        <v>0</v>
      </c>
      <c r="AW26" s="157">
        <f t="shared" si="25"/>
        <v>0</v>
      </c>
      <c r="AX26" s="157">
        <f t="shared" si="26"/>
        <v>0</v>
      </c>
    </row>
    <row r="27" spans="1:50" ht="24.95" customHeight="1">
      <c r="A27" s="223"/>
      <c r="B27" s="154">
        <v>11</v>
      </c>
      <c r="C27" s="154"/>
      <c r="D27" s="204"/>
      <c r="E27" s="151"/>
      <c r="F27" s="204"/>
      <c r="G27" s="151"/>
      <c r="H27" s="204"/>
      <c r="I27" s="151"/>
      <c r="J27" s="204"/>
      <c r="K27" s="151"/>
      <c r="L27" s="204"/>
      <c r="M27" s="151"/>
      <c r="N27" s="204"/>
      <c r="O27" s="234"/>
      <c r="P27" s="223"/>
      <c r="Q27" s="154">
        <v>11</v>
      </c>
      <c r="R27" s="204"/>
      <c r="S27" s="151"/>
      <c r="T27" s="204"/>
      <c r="U27" s="151"/>
      <c r="V27" s="204"/>
      <c r="W27" s="151"/>
      <c r="X27" s="204"/>
      <c r="Y27" s="151"/>
      <c r="Z27" s="204"/>
      <c r="AA27" s="151"/>
      <c r="AB27" s="204"/>
      <c r="AC27" s="151"/>
      <c r="AD27" s="234"/>
      <c r="AE27" s="223"/>
      <c r="AF27" s="154">
        <v>11</v>
      </c>
      <c r="AG27" s="204"/>
      <c r="AH27" s="151"/>
      <c r="AI27" s="204"/>
      <c r="AJ27" s="151"/>
      <c r="AK27" s="204"/>
      <c r="AL27" s="151"/>
      <c r="AM27" s="204"/>
      <c r="AN27" s="151"/>
      <c r="AO27" s="204"/>
      <c r="AP27" s="151"/>
      <c r="AQ27" s="235"/>
      <c r="AR27" s="151"/>
      <c r="AS27" s="204"/>
      <c r="AT27" s="234"/>
      <c r="AU27" s="139"/>
      <c r="AV27" s="157">
        <f t="shared" si="24"/>
        <v>0</v>
      </c>
      <c r="AW27" s="157">
        <f t="shared" si="25"/>
        <v>0</v>
      </c>
      <c r="AX27" s="157">
        <f t="shared" si="26"/>
        <v>0</v>
      </c>
    </row>
    <row r="28" spans="1:50" ht="24.95" customHeight="1">
      <c r="A28" s="223"/>
      <c r="B28" s="154">
        <v>12</v>
      </c>
      <c r="C28" s="154"/>
      <c r="D28" s="204"/>
      <c r="E28" s="151"/>
      <c r="F28" s="204"/>
      <c r="G28" s="151"/>
      <c r="H28" s="204"/>
      <c r="I28" s="151"/>
      <c r="J28" s="204"/>
      <c r="K28" s="151"/>
      <c r="L28" s="204"/>
      <c r="M28" s="151"/>
      <c r="N28" s="204"/>
      <c r="O28" s="234"/>
      <c r="P28" s="223"/>
      <c r="Q28" s="154">
        <v>12</v>
      </c>
      <c r="R28" s="204"/>
      <c r="S28" s="151"/>
      <c r="T28" s="204"/>
      <c r="U28" s="151"/>
      <c r="V28" s="204"/>
      <c r="W28" s="151"/>
      <c r="X28" s="204"/>
      <c r="Y28" s="151"/>
      <c r="Z28" s="204"/>
      <c r="AA28" s="151"/>
      <c r="AB28" s="204"/>
      <c r="AC28" s="151"/>
      <c r="AD28" s="234"/>
      <c r="AE28" s="223"/>
      <c r="AF28" s="154">
        <v>12</v>
      </c>
      <c r="AG28" s="204"/>
      <c r="AH28" s="151"/>
      <c r="AI28" s="204"/>
      <c r="AJ28" s="151"/>
      <c r="AK28" s="204"/>
      <c r="AL28" s="151"/>
      <c r="AM28" s="204"/>
      <c r="AN28" s="151"/>
      <c r="AO28" s="204"/>
      <c r="AP28" s="151"/>
      <c r="AQ28" s="235"/>
      <c r="AR28" s="151"/>
      <c r="AS28" s="204"/>
      <c r="AT28" s="234"/>
      <c r="AU28" s="139"/>
      <c r="AV28" s="157">
        <f t="shared" si="24"/>
        <v>0</v>
      </c>
      <c r="AW28" s="157">
        <f t="shared" si="25"/>
        <v>0</v>
      </c>
      <c r="AX28" s="157">
        <f t="shared" si="26"/>
        <v>0</v>
      </c>
    </row>
    <row r="29" spans="1:50" ht="24.95" customHeight="1">
      <c r="A29" s="223"/>
      <c r="B29" s="154">
        <v>13</v>
      </c>
      <c r="C29" s="154"/>
      <c r="D29" s="204"/>
      <c r="E29" s="151"/>
      <c r="F29" s="204"/>
      <c r="G29" s="151"/>
      <c r="H29" s="204"/>
      <c r="I29" s="151"/>
      <c r="J29" s="204"/>
      <c r="K29" s="151"/>
      <c r="L29" s="204"/>
      <c r="M29" s="151"/>
      <c r="N29" s="204"/>
      <c r="O29" s="234"/>
      <c r="P29" s="223"/>
      <c r="Q29" s="154">
        <v>13</v>
      </c>
      <c r="R29" s="204"/>
      <c r="S29" s="151"/>
      <c r="T29" s="204"/>
      <c r="U29" s="151"/>
      <c r="V29" s="204"/>
      <c r="W29" s="151"/>
      <c r="X29" s="204"/>
      <c r="Y29" s="151"/>
      <c r="Z29" s="204"/>
      <c r="AA29" s="151"/>
      <c r="AB29" s="204"/>
      <c r="AC29" s="151"/>
      <c r="AD29" s="234"/>
      <c r="AE29" s="223"/>
      <c r="AF29" s="154">
        <v>13</v>
      </c>
      <c r="AG29" s="204"/>
      <c r="AH29" s="151"/>
      <c r="AI29" s="204"/>
      <c r="AJ29" s="151"/>
      <c r="AK29" s="204"/>
      <c r="AL29" s="151"/>
      <c r="AM29" s="204"/>
      <c r="AN29" s="151"/>
      <c r="AO29" s="204"/>
      <c r="AP29" s="151"/>
      <c r="AQ29" s="235"/>
      <c r="AR29" s="151"/>
      <c r="AS29" s="204"/>
      <c r="AT29" s="234"/>
      <c r="AU29" s="139"/>
      <c r="AV29" s="157">
        <f t="shared" si="24"/>
        <v>0</v>
      </c>
      <c r="AW29" s="157">
        <f t="shared" si="25"/>
        <v>0</v>
      </c>
      <c r="AX29" s="157">
        <f t="shared" si="26"/>
        <v>0</v>
      </c>
    </row>
    <row r="30" spans="1:50" ht="24.95" customHeight="1">
      <c r="A30" s="223"/>
      <c r="B30" s="154">
        <v>14</v>
      </c>
      <c r="C30" s="154"/>
      <c r="D30" s="204"/>
      <c r="E30" s="151"/>
      <c r="F30" s="204"/>
      <c r="G30" s="151"/>
      <c r="H30" s="204"/>
      <c r="I30" s="151"/>
      <c r="J30" s="204"/>
      <c r="K30" s="151"/>
      <c r="L30" s="204"/>
      <c r="M30" s="154"/>
      <c r="N30" s="204"/>
      <c r="O30" s="234"/>
      <c r="P30" s="223"/>
      <c r="Q30" s="154">
        <v>14</v>
      </c>
      <c r="R30" s="204"/>
      <c r="S30" s="151"/>
      <c r="T30" s="204"/>
      <c r="U30" s="151"/>
      <c r="V30" s="204"/>
      <c r="W30" s="151"/>
      <c r="X30" s="204"/>
      <c r="Y30" s="151"/>
      <c r="Z30" s="204"/>
      <c r="AA30" s="151"/>
      <c r="AB30" s="204"/>
      <c r="AC30" s="151"/>
      <c r="AD30" s="234"/>
      <c r="AE30" s="223"/>
      <c r="AF30" s="154">
        <v>14</v>
      </c>
      <c r="AG30" s="204"/>
      <c r="AH30" s="151"/>
      <c r="AI30" s="204"/>
      <c r="AJ30" s="151"/>
      <c r="AK30" s="204"/>
      <c r="AL30" s="151"/>
      <c r="AM30" s="204"/>
      <c r="AN30" s="151"/>
      <c r="AO30" s="204"/>
      <c r="AP30" s="151"/>
      <c r="AQ30" s="235"/>
      <c r="AR30" s="151"/>
      <c r="AS30" s="204"/>
      <c r="AT30" s="234"/>
      <c r="AU30" s="139"/>
      <c r="AV30" s="157">
        <f t="shared" si="24"/>
        <v>0</v>
      </c>
      <c r="AW30" s="157">
        <f t="shared" si="25"/>
        <v>0</v>
      </c>
      <c r="AX30" s="157">
        <f t="shared" si="26"/>
        <v>0</v>
      </c>
    </row>
    <row r="31" spans="1:50" ht="24.95" customHeight="1">
      <c r="A31" s="223"/>
      <c r="B31" s="154">
        <v>15</v>
      </c>
      <c r="C31" s="154"/>
      <c r="D31" s="204"/>
      <c r="E31" s="151"/>
      <c r="F31" s="204"/>
      <c r="G31" s="151"/>
      <c r="H31" s="204"/>
      <c r="I31" s="151"/>
      <c r="J31" s="204"/>
      <c r="K31" s="151"/>
      <c r="L31" s="204"/>
      <c r="M31" s="154"/>
      <c r="N31" s="204"/>
      <c r="O31" s="234"/>
      <c r="P31" s="223"/>
      <c r="Q31" s="154">
        <v>15</v>
      </c>
      <c r="R31" s="204"/>
      <c r="S31" s="151"/>
      <c r="T31" s="204"/>
      <c r="U31" s="151"/>
      <c r="V31" s="204"/>
      <c r="W31" s="151"/>
      <c r="X31" s="204"/>
      <c r="Y31" s="151"/>
      <c r="Z31" s="204"/>
      <c r="AA31" s="151"/>
      <c r="AB31" s="204"/>
      <c r="AC31" s="151"/>
      <c r="AD31" s="234"/>
      <c r="AE31" s="468" t="s">
        <v>438</v>
      </c>
      <c r="AF31" s="469"/>
      <c r="AG31" s="204"/>
      <c r="AH31" s="151"/>
      <c r="AI31" s="204"/>
      <c r="AJ31" s="151"/>
      <c r="AK31" s="204"/>
      <c r="AL31" s="151"/>
      <c r="AM31" s="204"/>
      <c r="AN31" s="151"/>
      <c r="AO31" s="204"/>
      <c r="AP31" s="151"/>
      <c r="AQ31" s="235"/>
      <c r="AR31" s="151"/>
      <c r="AS31" s="204"/>
      <c r="AT31" s="234"/>
      <c r="AU31" s="139"/>
      <c r="AV31" s="157">
        <f t="shared" si="24"/>
        <v>0</v>
      </c>
      <c r="AW31" s="157">
        <f t="shared" si="25"/>
        <v>0</v>
      </c>
      <c r="AX31" s="157" t="str">
        <f t="shared" si="26"/>
        <v>U20 ns guests</v>
      </c>
    </row>
    <row r="32" spans="1:50" ht="24.95" customHeight="1">
      <c r="A32" s="223"/>
      <c r="B32" s="154">
        <v>16</v>
      </c>
      <c r="C32" s="154"/>
      <c r="D32" s="204"/>
      <c r="E32" s="151"/>
      <c r="F32" s="204"/>
      <c r="G32" s="151"/>
      <c r="H32" s="204"/>
      <c r="I32" s="151"/>
      <c r="J32" s="204"/>
      <c r="K32" s="151"/>
      <c r="L32" s="204"/>
      <c r="M32" s="154"/>
      <c r="N32" s="204"/>
      <c r="O32" s="234"/>
      <c r="P32" s="223"/>
      <c r="Q32" s="154">
        <v>16</v>
      </c>
      <c r="R32" s="204"/>
      <c r="S32" s="151"/>
      <c r="T32" s="204"/>
      <c r="U32" s="151"/>
      <c r="V32" s="204"/>
      <c r="W32" s="151"/>
      <c r="X32" s="204"/>
      <c r="Y32" s="151"/>
      <c r="Z32" s="204"/>
      <c r="AA32" s="151"/>
      <c r="AB32" s="204"/>
      <c r="AC32" s="151"/>
      <c r="AD32" s="234"/>
      <c r="AE32" s="470"/>
      <c r="AF32" s="471"/>
      <c r="AG32" s="204"/>
      <c r="AH32" s="151"/>
      <c r="AI32" s="204"/>
      <c r="AJ32" s="151"/>
      <c r="AK32" s="204"/>
      <c r="AL32" s="151"/>
      <c r="AM32" s="204"/>
      <c r="AN32" s="151"/>
      <c r="AO32" s="204"/>
      <c r="AP32" s="151"/>
      <c r="AQ32" s="235"/>
      <c r="AR32" s="151"/>
      <c r="AS32" s="204"/>
      <c r="AT32" s="234"/>
      <c r="AU32" s="139"/>
      <c r="AV32" s="157">
        <f t="shared" si="24"/>
        <v>0</v>
      </c>
      <c r="AW32" s="157">
        <f t="shared" si="25"/>
        <v>0</v>
      </c>
      <c r="AX32" s="157">
        <f t="shared" si="26"/>
        <v>0</v>
      </c>
    </row>
    <row r="33" spans="1:50" ht="24.95" customHeight="1">
      <c r="A33" s="223"/>
      <c r="B33" s="154">
        <v>17</v>
      </c>
      <c r="C33" s="154"/>
      <c r="D33" s="204"/>
      <c r="E33" s="151"/>
      <c r="F33" s="204"/>
      <c r="G33" s="151"/>
      <c r="H33" s="204"/>
      <c r="I33" s="151"/>
      <c r="J33" s="204"/>
      <c r="K33" s="151"/>
      <c r="L33" s="204"/>
      <c r="M33" s="154"/>
      <c r="N33" s="204"/>
      <c r="O33" s="234"/>
      <c r="P33" s="223"/>
      <c r="Q33" s="154">
        <v>17</v>
      </c>
      <c r="R33" s="204"/>
      <c r="S33" s="151"/>
      <c r="T33" s="204"/>
      <c r="U33" s="151"/>
      <c r="V33" s="204"/>
      <c r="W33" s="151"/>
      <c r="X33" s="204"/>
      <c r="Y33" s="151"/>
      <c r="Z33" s="204"/>
      <c r="AA33" s="151"/>
      <c r="AB33" s="204"/>
      <c r="AC33" s="151"/>
      <c r="AD33" s="234"/>
      <c r="AE33" s="223"/>
      <c r="AF33" s="154">
        <v>1</v>
      </c>
      <c r="AG33" s="204"/>
      <c r="AH33" s="151"/>
      <c r="AI33" s="204"/>
      <c r="AJ33" s="151"/>
      <c r="AK33" s="204"/>
      <c r="AL33" s="151"/>
      <c r="AM33" s="204"/>
      <c r="AN33" s="151"/>
      <c r="AO33" s="204"/>
      <c r="AP33" s="151"/>
      <c r="AQ33" s="235"/>
      <c r="AR33" s="151"/>
      <c r="AS33" s="204"/>
      <c r="AT33" s="234"/>
      <c r="AU33" s="139"/>
      <c r="AV33" s="157">
        <f t="shared" si="24"/>
        <v>0</v>
      </c>
      <c r="AW33" s="157">
        <f t="shared" si="25"/>
        <v>0</v>
      </c>
      <c r="AX33" s="157">
        <f t="shared" si="26"/>
        <v>0</v>
      </c>
    </row>
    <row r="34" spans="1:50" ht="24.95" customHeight="1">
      <c r="A34" s="223"/>
      <c r="B34" s="154">
        <v>18</v>
      </c>
      <c r="C34" s="154"/>
      <c r="D34" s="204"/>
      <c r="E34" s="151"/>
      <c r="F34" s="204"/>
      <c r="G34" s="151"/>
      <c r="H34" s="204"/>
      <c r="I34" s="151"/>
      <c r="J34" s="204"/>
      <c r="K34" s="151"/>
      <c r="L34" s="204"/>
      <c r="M34" s="154"/>
      <c r="N34" s="204"/>
      <c r="O34" s="234"/>
      <c r="P34" s="223"/>
      <c r="Q34" s="154">
        <v>18</v>
      </c>
      <c r="R34" s="204"/>
      <c r="S34" s="151"/>
      <c r="T34" s="204"/>
      <c r="U34" s="151"/>
      <c r="V34" s="204"/>
      <c r="W34" s="151"/>
      <c r="X34" s="204"/>
      <c r="Y34" s="151"/>
      <c r="Z34" s="204"/>
      <c r="AA34" s="151"/>
      <c r="AB34" s="204"/>
      <c r="AC34" s="151"/>
      <c r="AD34" s="234"/>
      <c r="AE34" s="223"/>
      <c r="AF34" s="154">
        <v>1</v>
      </c>
      <c r="AG34" s="204"/>
      <c r="AH34" s="151"/>
      <c r="AI34" s="204"/>
      <c r="AJ34" s="151"/>
      <c r="AK34" s="204"/>
      <c r="AL34" s="151"/>
      <c r="AM34" s="204"/>
      <c r="AN34" s="151"/>
      <c r="AO34" s="204"/>
      <c r="AP34" s="151"/>
      <c r="AQ34" s="235"/>
      <c r="AR34" s="151"/>
      <c r="AS34" s="204"/>
      <c r="AT34" s="234"/>
      <c r="AU34" s="139"/>
      <c r="AV34" s="157">
        <f t="shared" si="24"/>
        <v>0</v>
      </c>
      <c r="AW34" s="157">
        <f t="shared" si="25"/>
        <v>0</v>
      </c>
      <c r="AX34" s="157">
        <f t="shared" si="26"/>
        <v>0</v>
      </c>
    </row>
    <row r="35" spans="1:50" ht="24.95" customHeight="1">
      <c r="A35" s="223"/>
      <c r="B35" s="154">
        <v>19</v>
      </c>
      <c r="C35" s="154"/>
      <c r="D35" s="204"/>
      <c r="E35" s="151"/>
      <c r="F35" s="204"/>
      <c r="G35" s="151"/>
      <c r="H35" s="204"/>
      <c r="I35" s="151"/>
      <c r="J35" s="204"/>
      <c r="K35" s="151"/>
      <c r="L35" s="204"/>
      <c r="M35" s="154"/>
      <c r="N35" s="204"/>
      <c r="O35" s="234"/>
      <c r="P35" s="223"/>
      <c r="Q35" s="154">
        <v>19</v>
      </c>
      <c r="R35" s="204"/>
      <c r="S35" s="151"/>
      <c r="T35" s="204"/>
      <c r="U35" s="151"/>
      <c r="V35" s="204"/>
      <c r="W35" s="151"/>
      <c r="X35" s="204"/>
      <c r="Y35" s="151"/>
      <c r="Z35" s="204"/>
      <c r="AA35" s="151"/>
      <c r="AB35" s="204"/>
      <c r="AC35" s="151"/>
      <c r="AD35" s="234"/>
      <c r="AE35" s="223"/>
      <c r="AF35" s="154">
        <v>2</v>
      </c>
      <c r="AG35" s="204"/>
      <c r="AH35" s="151"/>
      <c r="AI35" s="204"/>
      <c r="AJ35" s="151"/>
      <c r="AK35" s="204"/>
      <c r="AL35" s="151"/>
      <c r="AM35" s="204"/>
      <c r="AN35" s="151"/>
      <c r="AO35" s="204"/>
      <c r="AP35" s="151"/>
      <c r="AQ35" s="235"/>
      <c r="AR35" s="151"/>
      <c r="AS35" s="204"/>
      <c r="AT35" s="234"/>
      <c r="AU35" s="139"/>
      <c r="AV35" s="157">
        <f t="shared" si="24"/>
        <v>0</v>
      </c>
      <c r="AW35" s="157">
        <f t="shared" si="25"/>
        <v>0</v>
      </c>
      <c r="AX35" s="157">
        <f t="shared" si="26"/>
        <v>0</v>
      </c>
    </row>
    <row r="36" spans="1:50" ht="24.95" customHeight="1">
      <c r="A36" s="223"/>
      <c r="B36" s="154">
        <v>20</v>
      </c>
      <c r="C36" s="154"/>
      <c r="D36" s="204"/>
      <c r="E36" s="151"/>
      <c r="F36" s="204"/>
      <c r="G36" s="151"/>
      <c r="H36" s="204"/>
      <c r="I36" s="151"/>
      <c r="J36" s="204"/>
      <c r="K36" s="151"/>
      <c r="L36" s="204"/>
      <c r="M36" s="154"/>
      <c r="N36" s="204"/>
      <c r="O36" s="255"/>
      <c r="P36" s="223"/>
      <c r="Q36" s="154">
        <v>20</v>
      </c>
      <c r="R36" s="204"/>
      <c r="S36" s="151"/>
      <c r="T36" s="204"/>
      <c r="U36" s="151"/>
      <c r="V36" s="204"/>
      <c r="W36" s="151"/>
      <c r="X36" s="204"/>
      <c r="Y36" s="151"/>
      <c r="Z36" s="204"/>
      <c r="AA36" s="151"/>
      <c r="AB36" s="204"/>
      <c r="AC36" s="151"/>
      <c r="AD36" s="255"/>
      <c r="AE36" s="223"/>
      <c r="AF36" s="154">
        <v>3</v>
      </c>
      <c r="AG36" s="204"/>
      <c r="AH36" s="151"/>
      <c r="AI36" s="204"/>
      <c r="AJ36" s="151"/>
      <c r="AK36" s="204"/>
      <c r="AL36" s="151"/>
      <c r="AM36" s="204"/>
      <c r="AN36" s="151"/>
      <c r="AO36" s="204"/>
      <c r="AP36" s="151"/>
      <c r="AQ36" s="235"/>
      <c r="AR36" s="151"/>
      <c r="AS36" s="204"/>
      <c r="AT36" s="255"/>
      <c r="AU36" s="139"/>
      <c r="AV36" s="157">
        <f t="shared" si="24"/>
        <v>0</v>
      </c>
      <c r="AW36" s="157">
        <f t="shared" si="25"/>
        <v>0</v>
      </c>
      <c r="AX36" s="157">
        <f t="shared" si="26"/>
        <v>0</v>
      </c>
    </row>
    <row r="37" spans="1:50" ht="24.95" customHeight="1">
      <c r="A37" s="223"/>
      <c r="B37" s="154">
        <v>21</v>
      </c>
      <c r="C37" s="154"/>
      <c r="D37" s="204"/>
      <c r="E37" s="151"/>
      <c r="F37" s="204"/>
      <c r="G37" s="151"/>
      <c r="H37" s="204"/>
      <c r="I37" s="151"/>
      <c r="J37" s="204"/>
      <c r="K37" s="151"/>
      <c r="L37" s="204"/>
      <c r="M37" s="154"/>
      <c r="N37" s="204"/>
      <c r="O37" s="255"/>
      <c r="P37" s="223"/>
      <c r="Q37" s="154">
        <v>21</v>
      </c>
      <c r="R37" s="204"/>
      <c r="S37" s="151"/>
      <c r="T37" s="204"/>
      <c r="U37" s="151"/>
      <c r="V37" s="204"/>
      <c r="W37" s="151"/>
      <c r="X37" s="204"/>
      <c r="Y37" s="151"/>
      <c r="Z37" s="204"/>
      <c r="AA37" s="151"/>
      <c r="AB37" s="204"/>
      <c r="AC37" s="151"/>
      <c r="AD37" s="255"/>
      <c r="AE37" s="223"/>
      <c r="AF37" s="154">
        <v>4</v>
      </c>
      <c r="AG37" s="204"/>
      <c r="AH37" s="151"/>
      <c r="AI37" s="204"/>
      <c r="AJ37" s="151"/>
      <c r="AK37" s="204"/>
      <c r="AL37" s="151"/>
      <c r="AM37" s="204"/>
      <c r="AN37" s="151"/>
      <c r="AO37" s="204"/>
      <c r="AP37" s="151"/>
      <c r="AQ37" s="235"/>
      <c r="AR37" s="151"/>
      <c r="AS37" s="204"/>
      <c r="AT37" s="255"/>
      <c r="AU37" s="139"/>
      <c r="AV37" s="157">
        <f t="shared" si="24"/>
        <v>0</v>
      </c>
      <c r="AW37" s="157">
        <f t="shared" si="25"/>
        <v>0</v>
      </c>
      <c r="AX37" s="157">
        <f t="shared" si="26"/>
        <v>0</v>
      </c>
    </row>
    <row r="38" spans="1:50" ht="24.95" customHeight="1">
      <c r="A38" s="223"/>
      <c r="B38" s="154">
        <v>22</v>
      </c>
      <c r="C38" s="154"/>
      <c r="D38" s="204"/>
      <c r="E38" s="151"/>
      <c r="F38" s="204"/>
      <c r="G38" s="151"/>
      <c r="H38" s="204"/>
      <c r="I38" s="151"/>
      <c r="J38" s="204"/>
      <c r="K38" s="151"/>
      <c r="L38" s="204"/>
      <c r="M38" s="154"/>
      <c r="N38" s="204"/>
      <c r="O38" s="255"/>
      <c r="P38" s="223"/>
      <c r="Q38" s="154">
        <v>22</v>
      </c>
      <c r="R38" s="204"/>
      <c r="S38" s="151"/>
      <c r="T38" s="204"/>
      <c r="U38" s="151"/>
      <c r="V38" s="204"/>
      <c r="W38" s="151"/>
      <c r="X38" s="204"/>
      <c r="Y38" s="151"/>
      <c r="Z38" s="204"/>
      <c r="AA38" s="151"/>
      <c r="AB38" s="204"/>
      <c r="AC38" s="151"/>
      <c r="AD38" s="255"/>
      <c r="AE38" s="223"/>
      <c r="AF38" s="154">
        <v>5</v>
      </c>
      <c r="AG38" s="204"/>
      <c r="AH38" s="151"/>
      <c r="AI38" s="204"/>
      <c r="AJ38" s="151"/>
      <c r="AK38" s="204"/>
      <c r="AL38" s="151"/>
      <c r="AM38" s="204"/>
      <c r="AN38" s="151"/>
      <c r="AO38" s="204"/>
      <c r="AP38" s="151"/>
      <c r="AQ38" s="235"/>
      <c r="AR38" s="151"/>
      <c r="AS38" s="204"/>
      <c r="AT38" s="255"/>
      <c r="AU38" s="139"/>
      <c r="AV38" s="157">
        <f t="shared" si="24"/>
        <v>0</v>
      </c>
      <c r="AW38" s="157">
        <f t="shared" si="25"/>
        <v>0</v>
      </c>
      <c r="AX38" s="157">
        <f t="shared" si="26"/>
        <v>0</v>
      </c>
    </row>
    <row r="39" spans="1:50" ht="24.95" customHeight="1">
      <c r="A39" s="223"/>
      <c r="B39" s="154">
        <v>23</v>
      </c>
      <c r="C39" s="154"/>
      <c r="D39" s="204"/>
      <c r="E39" s="151"/>
      <c r="F39" s="204"/>
      <c r="G39" s="151"/>
      <c r="H39" s="204"/>
      <c r="I39" s="151"/>
      <c r="J39" s="204"/>
      <c r="K39" s="151"/>
      <c r="L39" s="204"/>
      <c r="M39" s="154"/>
      <c r="N39" s="204"/>
      <c r="O39" s="255"/>
      <c r="P39" s="223"/>
      <c r="Q39" s="154">
        <v>23</v>
      </c>
      <c r="R39" s="204"/>
      <c r="S39" s="151"/>
      <c r="T39" s="204"/>
      <c r="U39" s="151"/>
      <c r="V39" s="204"/>
      <c r="W39" s="151"/>
      <c r="X39" s="204"/>
      <c r="Y39" s="151"/>
      <c r="Z39" s="204"/>
      <c r="AA39" s="151"/>
      <c r="AB39" s="204"/>
      <c r="AC39" s="151"/>
      <c r="AD39" s="255"/>
      <c r="AE39" s="223"/>
      <c r="AF39" s="154">
        <v>6</v>
      </c>
      <c r="AG39" s="204"/>
      <c r="AH39" s="151"/>
      <c r="AI39" s="204"/>
      <c r="AJ39" s="151"/>
      <c r="AK39" s="204"/>
      <c r="AL39" s="151"/>
      <c r="AM39" s="204"/>
      <c r="AN39" s="151"/>
      <c r="AO39" s="204"/>
      <c r="AP39" s="151"/>
      <c r="AQ39" s="235"/>
      <c r="AR39" s="151"/>
      <c r="AS39" s="204"/>
      <c r="AT39" s="255"/>
      <c r="AU39" s="139"/>
      <c r="AV39" s="157">
        <f t="shared" si="24"/>
        <v>0</v>
      </c>
      <c r="AW39" s="157">
        <f t="shared" si="25"/>
        <v>0</v>
      </c>
      <c r="AX39" s="157">
        <f t="shared" si="26"/>
        <v>0</v>
      </c>
    </row>
    <row r="40" spans="1:50" ht="24.95" customHeight="1">
      <c r="A40" s="223"/>
      <c r="B40" s="154">
        <v>24</v>
      </c>
      <c r="C40" s="154"/>
      <c r="D40" s="204"/>
      <c r="E40" s="151"/>
      <c r="F40" s="204"/>
      <c r="G40" s="151"/>
      <c r="H40" s="204"/>
      <c r="I40" s="151"/>
      <c r="J40" s="204"/>
      <c r="K40" s="151"/>
      <c r="L40" s="204"/>
      <c r="M40" s="154"/>
      <c r="N40" s="204"/>
      <c r="O40" s="255"/>
      <c r="P40" s="223"/>
      <c r="Q40" s="154">
        <v>24</v>
      </c>
      <c r="R40" s="204"/>
      <c r="S40" s="151"/>
      <c r="T40" s="204"/>
      <c r="U40" s="151"/>
      <c r="V40" s="204"/>
      <c r="W40" s="151"/>
      <c r="X40" s="204"/>
      <c r="Y40" s="151"/>
      <c r="Z40" s="204"/>
      <c r="AA40" s="151"/>
      <c r="AB40" s="204"/>
      <c r="AC40" s="151"/>
      <c r="AD40" s="255"/>
      <c r="AE40" s="223"/>
      <c r="AF40" s="154">
        <v>7</v>
      </c>
      <c r="AG40" s="204"/>
      <c r="AH40" s="151"/>
      <c r="AI40" s="204"/>
      <c r="AJ40" s="151"/>
      <c r="AK40" s="204"/>
      <c r="AL40" s="151"/>
      <c r="AM40" s="204"/>
      <c r="AN40" s="151"/>
      <c r="AO40" s="204"/>
      <c r="AP40" s="151"/>
      <c r="AQ40" s="235"/>
      <c r="AR40" s="151"/>
      <c r="AS40" s="204"/>
      <c r="AT40" s="255"/>
      <c r="AU40" s="139"/>
      <c r="AV40" s="157">
        <f t="shared" si="24"/>
        <v>0</v>
      </c>
      <c r="AW40" s="157">
        <f t="shared" si="25"/>
        <v>0</v>
      </c>
      <c r="AX40" s="157">
        <f t="shared" si="26"/>
        <v>0</v>
      </c>
    </row>
    <row r="41" spans="1:50" ht="24.95" customHeight="1">
      <c r="A41" s="223"/>
      <c r="B41" s="154">
        <v>25</v>
      </c>
      <c r="C41" s="154"/>
      <c r="D41" s="204"/>
      <c r="E41" s="151"/>
      <c r="F41" s="204"/>
      <c r="G41" s="151"/>
      <c r="H41" s="204"/>
      <c r="I41" s="151"/>
      <c r="J41" s="204"/>
      <c r="K41" s="151"/>
      <c r="L41" s="204"/>
      <c r="M41" s="154"/>
      <c r="N41" s="204"/>
      <c r="O41" s="255"/>
      <c r="P41" s="223"/>
      <c r="Q41" s="154">
        <v>25</v>
      </c>
      <c r="R41" s="204"/>
      <c r="S41" s="151"/>
      <c r="T41" s="204"/>
      <c r="U41" s="151"/>
      <c r="V41" s="204"/>
      <c r="W41" s="151"/>
      <c r="X41" s="204"/>
      <c r="Y41" s="151"/>
      <c r="Z41" s="204"/>
      <c r="AA41" s="151"/>
      <c r="AB41" s="204"/>
      <c r="AC41" s="151"/>
      <c r="AD41" s="255"/>
      <c r="AE41" s="223"/>
      <c r="AF41" s="154">
        <v>8</v>
      </c>
      <c r="AG41" s="204"/>
      <c r="AH41" s="151"/>
      <c r="AI41" s="204"/>
      <c r="AJ41" s="151"/>
      <c r="AK41" s="204"/>
      <c r="AL41" s="151"/>
      <c r="AM41" s="204"/>
      <c r="AN41" s="151"/>
      <c r="AO41" s="204"/>
      <c r="AP41" s="151"/>
      <c r="AQ41" s="235"/>
      <c r="AR41" s="151"/>
      <c r="AS41" s="204"/>
      <c r="AT41" s="255"/>
      <c r="AU41" s="139"/>
      <c r="AV41" s="157">
        <f t="shared" si="24"/>
        <v>0</v>
      </c>
      <c r="AW41" s="157">
        <f t="shared" si="25"/>
        <v>0</v>
      </c>
      <c r="AX41" s="157">
        <f t="shared" si="26"/>
        <v>0</v>
      </c>
    </row>
    <row r="42" spans="1:50" ht="24.95" customHeight="1">
      <c r="A42" s="479" t="s">
        <v>254</v>
      </c>
      <c r="B42" s="480"/>
      <c r="C42" s="480"/>
      <c r="D42" s="480"/>
      <c r="E42" s="480"/>
      <c r="F42" s="480"/>
      <c r="G42" s="480"/>
      <c r="H42" s="480"/>
      <c r="I42" s="480"/>
      <c r="J42" s="480"/>
      <c r="K42" s="480"/>
      <c r="L42" s="480"/>
      <c r="M42" s="480"/>
      <c r="N42" s="480"/>
      <c r="O42" s="256"/>
      <c r="P42" s="479" t="s">
        <v>255</v>
      </c>
      <c r="Q42" s="480"/>
      <c r="R42" s="480"/>
      <c r="S42" s="480"/>
      <c r="T42" s="480"/>
      <c r="U42" s="480"/>
      <c r="V42" s="480"/>
      <c r="W42" s="480"/>
      <c r="X42" s="480"/>
      <c r="Y42" s="480"/>
      <c r="Z42" s="480"/>
      <c r="AA42" s="480"/>
      <c r="AB42" s="480"/>
      <c r="AC42" s="481"/>
      <c r="AD42" s="256"/>
      <c r="AE42" s="223"/>
      <c r="AF42" s="154">
        <v>9</v>
      </c>
      <c r="AG42" s="204"/>
      <c r="AH42" s="151"/>
      <c r="AI42" s="204"/>
      <c r="AJ42" s="151"/>
      <c r="AK42" s="204"/>
      <c r="AL42" s="151"/>
      <c r="AM42" s="204"/>
      <c r="AN42" s="151"/>
      <c r="AO42" s="204"/>
      <c r="AP42" s="151"/>
      <c r="AQ42" s="235"/>
      <c r="AR42" s="151"/>
      <c r="AS42" s="204"/>
      <c r="AT42" s="256"/>
      <c r="AU42" s="139"/>
      <c r="AV42" s="157" t="str">
        <f t="shared" si="24"/>
        <v>U13 CAN ONLY COMPETE IN EITHER THE 800m OR 1500m</v>
      </c>
      <c r="AW42" s="157" t="str">
        <f t="shared" si="25"/>
        <v>U15 CAN ONLY COMPETE IN EITHER THE 800m OR 1500m</v>
      </c>
      <c r="AX42" s="157">
        <f t="shared" si="26"/>
        <v>0</v>
      </c>
    </row>
    <row r="43" spans="1:50" ht="10.5" customHeight="1">
      <c r="A43" s="466" t="s">
        <v>439</v>
      </c>
      <c r="B43" s="466"/>
      <c r="C43" s="466"/>
      <c r="D43" s="466"/>
      <c r="E43" s="466"/>
      <c r="F43" s="466"/>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c r="AD43" s="466"/>
      <c r="AE43" s="466"/>
      <c r="AF43" s="466"/>
      <c r="AG43" s="466"/>
      <c r="AH43" s="466"/>
      <c r="AI43" s="466"/>
      <c r="AJ43" s="466"/>
      <c r="AK43" s="466"/>
      <c r="AL43" s="466"/>
      <c r="AM43" s="466"/>
      <c r="AN43" s="466"/>
      <c r="AO43" s="466"/>
      <c r="AP43" s="466"/>
      <c r="AQ43" s="466"/>
      <c r="AR43" s="466"/>
      <c r="AS43" s="466"/>
      <c r="AT43" s="466"/>
      <c r="AU43" s="139"/>
    </row>
    <row r="44" spans="1:50" ht="24" customHeight="1">
      <c r="A44" s="467"/>
      <c r="B44" s="467"/>
      <c r="C44" s="467"/>
      <c r="D44" s="467"/>
      <c r="E44" s="467"/>
      <c r="F44" s="467"/>
      <c r="G44" s="467"/>
      <c r="H44" s="467"/>
      <c r="I44" s="467"/>
      <c r="J44" s="467"/>
      <c r="K44" s="467"/>
      <c r="L44" s="467"/>
      <c r="M44" s="467"/>
      <c r="N44" s="467"/>
      <c r="O44" s="467"/>
      <c r="P44" s="467"/>
      <c r="Q44" s="467"/>
      <c r="R44" s="467"/>
      <c r="S44" s="467"/>
      <c r="T44" s="467"/>
      <c r="U44" s="467"/>
      <c r="V44" s="467"/>
      <c r="W44" s="467"/>
      <c r="X44" s="467"/>
      <c r="Y44" s="467"/>
      <c r="Z44" s="467"/>
      <c r="AA44" s="467"/>
      <c r="AB44" s="467"/>
      <c r="AC44" s="467"/>
      <c r="AD44" s="467"/>
      <c r="AE44" s="467"/>
      <c r="AF44" s="467"/>
      <c r="AG44" s="467"/>
      <c r="AH44" s="467"/>
      <c r="AI44" s="467"/>
      <c r="AJ44" s="467"/>
      <c r="AK44" s="467"/>
      <c r="AL44" s="467"/>
      <c r="AM44" s="467"/>
      <c r="AN44" s="467"/>
      <c r="AO44" s="467"/>
      <c r="AP44" s="467"/>
      <c r="AQ44" s="467"/>
      <c r="AR44" s="467"/>
      <c r="AS44" s="467"/>
      <c r="AT44" s="467"/>
      <c r="AU44" s="139"/>
    </row>
    <row r="45" spans="1:50" ht="24" customHeight="1">
      <c r="A45" s="467"/>
      <c r="B45" s="467"/>
      <c r="C45" s="467"/>
      <c r="D45" s="467"/>
      <c r="E45" s="467"/>
      <c r="F45" s="467"/>
      <c r="G45" s="467"/>
      <c r="H45" s="467"/>
      <c r="I45" s="467"/>
      <c r="J45" s="467"/>
      <c r="K45" s="467"/>
      <c r="L45" s="467"/>
      <c r="M45" s="467"/>
      <c r="N45" s="467"/>
      <c r="O45" s="467"/>
      <c r="P45" s="467"/>
      <c r="Q45" s="467"/>
      <c r="R45" s="467"/>
      <c r="S45" s="467"/>
      <c r="T45" s="467"/>
      <c r="U45" s="467"/>
      <c r="V45" s="467"/>
      <c r="W45" s="467"/>
      <c r="X45" s="467"/>
      <c r="Y45" s="467"/>
      <c r="Z45" s="467"/>
      <c r="AA45" s="467"/>
      <c r="AB45" s="467"/>
      <c r="AC45" s="467"/>
      <c r="AD45" s="467"/>
      <c r="AE45" s="467"/>
      <c r="AF45" s="467"/>
      <c r="AG45" s="467"/>
      <c r="AH45" s="467"/>
      <c r="AI45" s="467"/>
      <c r="AJ45" s="467"/>
      <c r="AK45" s="467"/>
      <c r="AL45" s="467"/>
      <c r="AM45" s="467"/>
      <c r="AN45" s="467"/>
      <c r="AO45" s="467"/>
      <c r="AP45" s="467"/>
      <c r="AQ45" s="467"/>
      <c r="AR45" s="467"/>
      <c r="AS45" s="467"/>
      <c r="AT45" s="467"/>
    </row>
    <row r="46" spans="1:50" ht="24" customHeight="1">
      <c r="A46" s="467"/>
      <c r="B46" s="467"/>
      <c r="C46" s="467"/>
      <c r="D46" s="467"/>
      <c r="E46" s="467"/>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AG46" s="467"/>
      <c r="AH46" s="467"/>
      <c r="AI46" s="467"/>
      <c r="AJ46" s="467"/>
      <c r="AK46" s="467"/>
      <c r="AL46" s="467"/>
      <c r="AM46" s="467"/>
      <c r="AN46" s="467"/>
      <c r="AO46" s="467"/>
      <c r="AP46" s="467"/>
      <c r="AQ46" s="467"/>
      <c r="AR46" s="467"/>
      <c r="AS46" s="467"/>
      <c r="AT46" s="467"/>
    </row>
    <row r="47" spans="1:50" s="4" customFormat="1" ht="30" customHeight="1">
      <c r="A47" s="50" t="s">
        <v>21</v>
      </c>
      <c r="B47" s="472" t="str">
        <f>B13</f>
        <v>HORSPATH ROAD, OXFORD</v>
      </c>
      <c r="C47" s="472"/>
      <c r="D47" s="472"/>
      <c r="E47" s="472"/>
      <c r="F47" s="472"/>
      <c r="G47" s="472"/>
      <c r="H47" s="472"/>
      <c r="I47" s="472"/>
      <c r="J47" s="472"/>
      <c r="K47" s="472"/>
      <c r="L47" s="472"/>
      <c r="M47" s="472"/>
      <c r="N47" s="472"/>
      <c r="O47" s="472"/>
      <c r="P47" s="465" t="s">
        <v>232</v>
      </c>
      <c r="Q47" s="465"/>
      <c r="R47" s="465"/>
      <c r="S47" s="465"/>
      <c r="T47" s="465"/>
      <c r="U47" s="465"/>
      <c r="V47" s="465"/>
      <c r="W47" s="465"/>
      <c r="X47" s="465"/>
      <c r="Y47" s="465"/>
      <c r="Z47" s="465"/>
      <c r="AA47" s="465"/>
      <c r="AB47" s="465"/>
      <c r="AC47" s="465"/>
      <c r="AD47" s="465"/>
      <c r="AE47" s="473" t="s">
        <v>202</v>
      </c>
      <c r="AF47" s="473"/>
      <c r="AG47" s="473"/>
      <c r="AH47" s="473"/>
      <c r="AI47" s="473"/>
      <c r="AJ47" s="473"/>
      <c r="AK47" s="473"/>
      <c r="AL47" s="473"/>
      <c r="AM47" s="473"/>
      <c r="AN47" s="473"/>
      <c r="AO47" s="473"/>
      <c r="AP47" s="473"/>
      <c r="AQ47" s="218"/>
      <c r="AR47" s="474" t="str">
        <f>AR13</f>
        <v>H</v>
      </c>
      <c r="AS47" s="474"/>
      <c r="AT47" s="474"/>
      <c r="AU47" s="142"/>
    </row>
    <row r="48" spans="1:50" s="22" customFormat="1" ht="30" customHeight="1">
      <c r="A48" s="27" t="s">
        <v>22</v>
      </c>
      <c r="B48" s="475">
        <f>B14</f>
        <v>41525</v>
      </c>
      <c r="C48" s="475"/>
      <c r="D48" s="475"/>
      <c r="E48" s="475"/>
      <c r="F48" s="475"/>
      <c r="G48" s="475"/>
      <c r="H48" s="475"/>
      <c r="I48" s="475"/>
      <c r="J48" s="475"/>
      <c r="K48" s="475"/>
      <c r="L48" s="475"/>
      <c r="M48" s="475"/>
      <c r="N48" s="475"/>
      <c r="O48" s="475"/>
      <c r="P48" s="476" t="s">
        <v>193</v>
      </c>
      <c r="Q48" s="476"/>
      <c r="R48" s="476"/>
      <c r="S48" s="476"/>
      <c r="T48" s="476"/>
      <c r="U48" s="476"/>
      <c r="V48" s="476"/>
      <c r="W48" s="476"/>
      <c r="X48" s="476"/>
      <c r="Y48" s="476"/>
      <c r="Z48" s="476"/>
      <c r="AA48" s="476"/>
      <c r="AB48" s="476"/>
      <c r="AC48" s="476"/>
      <c r="AD48" s="476"/>
      <c r="AE48" s="477" t="str">
        <f>AE14</f>
        <v>WHITE HORSE</v>
      </c>
      <c r="AF48" s="477"/>
      <c r="AG48" s="477"/>
      <c r="AH48" s="477"/>
      <c r="AI48" s="477"/>
      <c r="AJ48" s="477"/>
      <c r="AK48" s="477"/>
      <c r="AL48" s="477"/>
      <c r="AM48" s="477"/>
      <c r="AN48" s="477"/>
      <c r="AO48" s="477"/>
      <c r="AP48" s="477"/>
      <c r="AQ48" s="217"/>
      <c r="AR48" s="478" t="str">
        <f>AR14</f>
        <v>HH</v>
      </c>
      <c r="AS48" s="478"/>
      <c r="AT48" s="478"/>
      <c r="AU48" s="8"/>
    </row>
    <row r="49" spans="1:50" s="146" customFormat="1" ht="91.5" customHeight="1">
      <c r="A49" s="195" t="s">
        <v>203</v>
      </c>
      <c r="B49" s="196"/>
      <c r="C49" s="144" t="s">
        <v>440</v>
      </c>
      <c r="D49" s="143" t="s">
        <v>6</v>
      </c>
      <c r="E49" s="198" t="s">
        <v>9</v>
      </c>
      <c r="F49" s="143" t="s">
        <v>196</v>
      </c>
      <c r="G49" s="198" t="s">
        <v>197</v>
      </c>
      <c r="H49" s="143" t="s">
        <v>195</v>
      </c>
      <c r="I49" s="198" t="s">
        <v>2</v>
      </c>
      <c r="J49" s="143" t="s">
        <v>198</v>
      </c>
      <c r="K49" s="198" t="s">
        <v>199</v>
      </c>
      <c r="L49" s="143" t="s">
        <v>4</v>
      </c>
      <c r="M49" s="198" t="s">
        <v>3</v>
      </c>
      <c r="N49" s="143" t="s">
        <v>8</v>
      </c>
      <c r="O49" s="252"/>
      <c r="P49" s="195" t="s">
        <v>204</v>
      </c>
      <c r="Q49" s="196"/>
      <c r="R49" s="143" t="s">
        <v>197</v>
      </c>
      <c r="S49" s="198" t="s">
        <v>15</v>
      </c>
      <c r="T49" s="143" t="s">
        <v>198</v>
      </c>
      <c r="U49" s="198" t="s">
        <v>6</v>
      </c>
      <c r="V49" s="143" t="s">
        <v>199</v>
      </c>
      <c r="W49" s="198" t="s">
        <v>2</v>
      </c>
      <c r="X49" s="143" t="s">
        <v>195</v>
      </c>
      <c r="Y49" s="198" t="s">
        <v>5</v>
      </c>
      <c r="Z49" s="143" t="s">
        <v>196</v>
      </c>
      <c r="AA49" s="198" t="s">
        <v>4</v>
      </c>
      <c r="AB49" s="143" t="s">
        <v>3</v>
      </c>
      <c r="AC49" s="198" t="s">
        <v>8</v>
      </c>
      <c r="AD49" s="252"/>
      <c r="AE49" s="195" t="s">
        <v>205</v>
      </c>
      <c r="AF49" s="196"/>
      <c r="AG49" s="143" t="s">
        <v>197</v>
      </c>
      <c r="AH49" s="198" t="s">
        <v>198</v>
      </c>
      <c r="AI49" s="143" t="s">
        <v>54</v>
      </c>
      <c r="AJ49" s="198" t="s">
        <v>6</v>
      </c>
      <c r="AK49" s="143" t="s">
        <v>199</v>
      </c>
      <c r="AL49" s="198" t="s">
        <v>2</v>
      </c>
      <c r="AM49" s="143" t="s">
        <v>195</v>
      </c>
      <c r="AN49" s="198" t="s">
        <v>5</v>
      </c>
      <c r="AO49" s="143" t="s">
        <v>196</v>
      </c>
      <c r="AP49" s="198" t="s">
        <v>4</v>
      </c>
      <c r="AQ49" s="257"/>
      <c r="AR49" s="198" t="s">
        <v>3</v>
      </c>
      <c r="AS49" s="143" t="s">
        <v>8</v>
      </c>
      <c r="AT49" s="252"/>
      <c r="AU49" s="145"/>
    </row>
    <row r="50" spans="1:50" s="149" customFormat="1" ht="39.950000000000003" customHeight="1">
      <c r="A50" s="200"/>
      <c r="B50" s="147"/>
      <c r="C50" s="202">
        <v>0.40625</v>
      </c>
      <c r="D50" s="205">
        <v>0.44444444444444442</v>
      </c>
      <c r="E50" s="202">
        <v>0.4513888888888889</v>
      </c>
      <c r="F50" s="205">
        <v>0.45833333333333331</v>
      </c>
      <c r="G50" s="202">
        <v>0.5</v>
      </c>
      <c r="H50" s="205">
        <v>0.54166666666666663</v>
      </c>
      <c r="I50" s="202">
        <v>0.55902777777777779</v>
      </c>
      <c r="J50" s="205">
        <v>0.60416666666666663</v>
      </c>
      <c r="K50" s="202">
        <v>0.625</v>
      </c>
      <c r="L50" s="205">
        <v>0.64236111111111105</v>
      </c>
      <c r="M50" s="202">
        <v>0.67013888888888884</v>
      </c>
      <c r="N50" s="205">
        <v>0.70138888888888884</v>
      </c>
      <c r="O50" s="234"/>
      <c r="P50" s="200"/>
      <c r="Q50" s="147"/>
      <c r="R50" s="205">
        <v>0.41666666666666669</v>
      </c>
      <c r="S50" s="202">
        <v>0.46527777777777773</v>
      </c>
      <c r="T50" s="205">
        <v>0.47916666666666669</v>
      </c>
      <c r="U50" s="202">
        <v>0.4861111111111111</v>
      </c>
      <c r="V50" s="205">
        <v>0.54166666666666663</v>
      </c>
      <c r="W50" s="202">
        <v>0.54166666666666663</v>
      </c>
      <c r="X50" s="205">
        <v>0.58333333333333337</v>
      </c>
      <c r="Y50" s="202">
        <v>0.58333333333333337</v>
      </c>
      <c r="Z50" s="205">
        <v>0.625</v>
      </c>
      <c r="AA50" s="202">
        <v>0.64930555555555558</v>
      </c>
      <c r="AB50" s="205">
        <v>0.68402777777777779</v>
      </c>
      <c r="AC50" s="202">
        <v>0.70833333333333337</v>
      </c>
      <c r="AD50" s="234"/>
      <c r="AE50" s="200"/>
      <c r="AF50" s="147"/>
      <c r="AG50" s="205">
        <v>0.41666666666666669</v>
      </c>
      <c r="AH50" s="202">
        <v>0.47916666666666669</v>
      </c>
      <c r="AI50" s="205">
        <v>0.4826388888888889</v>
      </c>
      <c r="AJ50" s="202">
        <v>0.4861111111111111</v>
      </c>
      <c r="AK50" s="205">
        <v>0.54166666666666663</v>
      </c>
      <c r="AL50" s="202">
        <v>0.54513888888888895</v>
      </c>
      <c r="AM50" s="205">
        <v>0.58333333333333337</v>
      </c>
      <c r="AN50" s="202">
        <v>0.58680555555555558</v>
      </c>
      <c r="AO50" s="205">
        <v>0.625</v>
      </c>
      <c r="AP50" s="202">
        <v>0.65625</v>
      </c>
      <c r="AQ50" s="258"/>
      <c r="AR50" s="202">
        <v>0.68402777777777779</v>
      </c>
      <c r="AS50" s="205">
        <v>0.71527777777777779</v>
      </c>
      <c r="AT50" s="234"/>
      <c r="AU50" s="148"/>
    </row>
    <row r="51" spans="1:50" s="153" customFormat="1" ht="24.95" customHeight="1">
      <c r="A51" s="224"/>
      <c r="B51" s="154">
        <v>1</v>
      </c>
      <c r="C51" s="154"/>
      <c r="D51" s="150"/>
      <c r="E51" s="151"/>
      <c r="F51" s="150"/>
      <c r="G51" s="151"/>
      <c r="H51" s="150"/>
      <c r="I51" s="151"/>
      <c r="J51" s="150"/>
      <c r="K51" s="151"/>
      <c r="L51" s="150"/>
      <c r="M51" s="154"/>
      <c r="N51" s="150"/>
      <c r="O51" s="234"/>
      <c r="P51" s="223" t="s">
        <v>435</v>
      </c>
      <c r="Q51" s="154">
        <v>1</v>
      </c>
      <c r="R51" s="150"/>
      <c r="S51" s="151"/>
      <c r="T51" s="150"/>
      <c r="U51" s="151"/>
      <c r="V51" s="150"/>
      <c r="W51" s="151"/>
      <c r="X51" s="150"/>
      <c r="Y51" s="151"/>
      <c r="Z51" s="150"/>
      <c r="AA51" s="151"/>
      <c r="AB51" s="150" t="s">
        <v>416</v>
      </c>
      <c r="AC51" s="151"/>
      <c r="AD51" s="234"/>
      <c r="AE51" s="223" t="s">
        <v>436</v>
      </c>
      <c r="AF51" s="154">
        <v>1</v>
      </c>
      <c r="AG51" s="150"/>
      <c r="AH51" s="151"/>
      <c r="AI51" s="150"/>
      <c r="AJ51" s="151"/>
      <c r="AK51" s="150"/>
      <c r="AL51" s="151" t="s">
        <v>416</v>
      </c>
      <c r="AM51" s="150" t="s">
        <v>416</v>
      </c>
      <c r="AN51" s="151"/>
      <c r="AO51" s="150"/>
      <c r="AP51" s="151" t="s">
        <v>416</v>
      </c>
      <c r="AQ51" s="236"/>
      <c r="AR51" s="151"/>
      <c r="AS51" s="150"/>
      <c r="AT51" s="234"/>
      <c r="AU51" s="152"/>
      <c r="AV51" s="156">
        <f t="shared" ref="AV51:AV76" si="27">A51</f>
        <v>0</v>
      </c>
      <c r="AW51" s="156" t="str">
        <f t="shared" ref="AW51:AW76" si="28">P51</f>
        <v>OKAN ONAY</v>
      </c>
      <c r="AX51" s="156" t="str">
        <f t="shared" ref="AX51:AX76" si="29">AE51</f>
        <v>ZACK SMITH</v>
      </c>
    </row>
    <row r="52" spans="1:50" s="153" customFormat="1" ht="24.95" customHeight="1">
      <c r="A52" s="224"/>
      <c r="B52" s="154">
        <v>2</v>
      </c>
      <c r="C52" s="154"/>
      <c r="D52" s="150"/>
      <c r="E52" s="151"/>
      <c r="F52" s="150"/>
      <c r="G52" s="151"/>
      <c r="H52" s="150"/>
      <c r="I52" s="151"/>
      <c r="J52" s="150"/>
      <c r="K52" s="151"/>
      <c r="L52" s="150"/>
      <c r="M52" s="154"/>
      <c r="N52" s="150"/>
      <c r="O52" s="234"/>
      <c r="P52" s="223"/>
      <c r="Q52" s="154"/>
      <c r="R52" s="150"/>
      <c r="S52" s="151"/>
      <c r="T52" s="150"/>
      <c r="U52" s="151"/>
      <c r="V52" s="150"/>
      <c r="W52" s="151"/>
      <c r="X52" s="150"/>
      <c r="Y52" s="151"/>
      <c r="Z52" s="150"/>
      <c r="AA52" s="151"/>
      <c r="AB52" s="150"/>
      <c r="AC52" s="151"/>
      <c r="AD52" s="234"/>
      <c r="AE52" s="223"/>
      <c r="AF52" s="154"/>
      <c r="AG52" s="150"/>
      <c r="AH52" s="151"/>
      <c r="AI52" s="150"/>
      <c r="AJ52" s="151"/>
      <c r="AK52" s="150"/>
      <c r="AL52" s="151"/>
      <c r="AM52" s="150"/>
      <c r="AN52" s="151"/>
      <c r="AO52" s="150"/>
      <c r="AP52" s="151"/>
      <c r="AQ52" s="236"/>
      <c r="AR52" s="151"/>
      <c r="AS52" s="150"/>
      <c r="AT52" s="234"/>
      <c r="AU52" s="152"/>
      <c r="AV52" s="156">
        <f t="shared" si="27"/>
        <v>0</v>
      </c>
      <c r="AW52" s="156">
        <f t="shared" si="28"/>
        <v>0</v>
      </c>
      <c r="AX52" s="156">
        <f t="shared" si="29"/>
        <v>0</v>
      </c>
    </row>
    <row r="53" spans="1:50" s="153" customFormat="1" ht="24.95" customHeight="1">
      <c r="A53" s="224"/>
      <c r="B53" s="154">
        <v>3</v>
      </c>
      <c r="C53" s="154"/>
      <c r="D53" s="150"/>
      <c r="E53" s="151"/>
      <c r="F53" s="150"/>
      <c r="G53" s="151"/>
      <c r="H53" s="150"/>
      <c r="I53" s="151"/>
      <c r="J53" s="150"/>
      <c r="K53" s="151"/>
      <c r="L53" s="150"/>
      <c r="M53" s="154"/>
      <c r="N53" s="150"/>
      <c r="O53" s="234"/>
      <c r="P53" s="223"/>
      <c r="Q53" s="154"/>
      <c r="R53" s="150"/>
      <c r="S53" s="151"/>
      <c r="T53" s="150"/>
      <c r="U53" s="151"/>
      <c r="V53" s="150"/>
      <c r="W53" s="151"/>
      <c r="X53" s="150"/>
      <c r="Y53" s="151"/>
      <c r="Z53" s="150"/>
      <c r="AA53" s="151"/>
      <c r="AB53" s="150"/>
      <c r="AC53" s="151"/>
      <c r="AD53" s="234"/>
      <c r="AE53" s="223"/>
      <c r="AF53" s="154"/>
      <c r="AG53" s="150"/>
      <c r="AH53" s="151"/>
      <c r="AI53" s="150"/>
      <c r="AJ53" s="151"/>
      <c r="AK53" s="150"/>
      <c r="AL53" s="151"/>
      <c r="AM53" s="150"/>
      <c r="AN53" s="151"/>
      <c r="AO53" s="150"/>
      <c r="AP53" s="151"/>
      <c r="AQ53" s="236"/>
      <c r="AR53" s="151"/>
      <c r="AS53" s="150"/>
      <c r="AT53" s="234"/>
      <c r="AU53" s="152"/>
      <c r="AV53" s="156">
        <f t="shared" si="27"/>
        <v>0</v>
      </c>
      <c r="AW53" s="156">
        <f t="shared" si="28"/>
        <v>0</v>
      </c>
      <c r="AX53" s="156">
        <f t="shared" si="29"/>
        <v>0</v>
      </c>
    </row>
    <row r="54" spans="1:50" s="153" customFormat="1" ht="24.95" customHeight="1">
      <c r="A54" s="224"/>
      <c r="B54" s="154">
        <v>4</v>
      </c>
      <c r="C54" s="154"/>
      <c r="D54" s="150"/>
      <c r="E54" s="151"/>
      <c r="F54" s="150"/>
      <c r="G54" s="151"/>
      <c r="H54" s="150"/>
      <c r="I54" s="151"/>
      <c r="J54" s="150"/>
      <c r="K54" s="151"/>
      <c r="L54" s="150"/>
      <c r="M54" s="154"/>
      <c r="N54" s="150"/>
      <c r="O54" s="234"/>
      <c r="P54" s="225"/>
      <c r="Q54" s="154">
        <v>4</v>
      </c>
      <c r="R54" s="150"/>
      <c r="S54" s="151"/>
      <c r="T54" s="150"/>
      <c r="U54" s="151"/>
      <c r="V54" s="150"/>
      <c r="W54" s="151"/>
      <c r="X54" s="150"/>
      <c r="Y54" s="151"/>
      <c r="Z54" s="150"/>
      <c r="AA54" s="151"/>
      <c r="AB54" s="150"/>
      <c r="AC54" s="151"/>
      <c r="AD54" s="234"/>
      <c r="AE54" s="225"/>
      <c r="AF54" s="154">
        <v>4</v>
      </c>
      <c r="AG54" s="150"/>
      <c r="AH54" s="151"/>
      <c r="AI54" s="150"/>
      <c r="AJ54" s="151"/>
      <c r="AK54" s="150"/>
      <c r="AL54" s="151"/>
      <c r="AM54" s="150"/>
      <c r="AN54" s="151"/>
      <c r="AO54" s="150"/>
      <c r="AP54" s="151"/>
      <c r="AQ54" s="236"/>
      <c r="AR54" s="151"/>
      <c r="AS54" s="150"/>
      <c r="AT54" s="234"/>
      <c r="AU54" s="152"/>
      <c r="AV54" s="156">
        <f t="shared" si="27"/>
        <v>0</v>
      </c>
      <c r="AW54" s="156">
        <f t="shared" si="28"/>
        <v>0</v>
      </c>
      <c r="AX54" s="156">
        <f t="shared" si="29"/>
        <v>0</v>
      </c>
    </row>
    <row r="55" spans="1:50" s="153" customFormat="1" ht="24.95" customHeight="1">
      <c r="A55" s="224"/>
      <c r="B55" s="154">
        <v>5</v>
      </c>
      <c r="C55" s="154"/>
      <c r="D55" s="150"/>
      <c r="E55" s="151"/>
      <c r="F55" s="150"/>
      <c r="G55" s="151"/>
      <c r="H55" s="150"/>
      <c r="I55" s="151"/>
      <c r="J55" s="150"/>
      <c r="K55" s="151"/>
      <c r="L55" s="150"/>
      <c r="M55" s="154"/>
      <c r="N55" s="150"/>
      <c r="O55" s="234"/>
      <c r="P55" s="225"/>
      <c r="Q55" s="154">
        <v>5</v>
      </c>
      <c r="R55" s="150"/>
      <c r="S55" s="151"/>
      <c r="T55" s="150"/>
      <c r="U55" s="151"/>
      <c r="V55" s="150"/>
      <c r="W55" s="151"/>
      <c r="X55" s="150"/>
      <c r="Y55" s="151"/>
      <c r="Z55" s="150"/>
      <c r="AA55" s="151"/>
      <c r="AB55" s="150"/>
      <c r="AC55" s="151"/>
      <c r="AD55" s="234"/>
      <c r="AE55" s="225"/>
      <c r="AF55" s="154">
        <v>5</v>
      </c>
      <c r="AG55" s="150"/>
      <c r="AH55" s="151"/>
      <c r="AI55" s="150"/>
      <c r="AJ55" s="151"/>
      <c r="AK55" s="150"/>
      <c r="AL55" s="151"/>
      <c r="AM55" s="150"/>
      <c r="AN55" s="151"/>
      <c r="AO55" s="150"/>
      <c r="AP55" s="151"/>
      <c r="AQ55" s="236"/>
      <c r="AR55" s="151"/>
      <c r="AS55" s="150"/>
      <c r="AT55" s="234"/>
      <c r="AU55" s="152"/>
      <c r="AV55" s="156">
        <f t="shared" si="27"/>
        <v>0</v>
      </c>
      <c r="AW55" s="156">
        <f t="shared" si="28"/>
        <v>0</v>
      </c>
      <c r="AX55" s="156">
        <f t="shared" si="29"/>
        <v>0</v>
      </c>
    </row>
    <row r="56" spans="1:50" s="153" customFormat="1" ht="24.95" customHeight="1">
      <c r="A56" s="224"/>
      <c r="B56" s="154">
        <v>6</v>
      </c>
      <c r="C56" s="154"/>
      <c r="D56" s="150"/>
      <c r="E56" s="151"/>
      <c r="F56" s="150"/>
      <c r="G56" s="151"/>
      <c r="H56" s="150"/>
      <c r="I56" s="151"/>
      <c r="J56" s="150"/>
      <c r="K56" s="151"/>
      <c r="L56" s="150"/>
      <c r="M56" s="154"/>
      <c r="N56" s="150"/>
      <c r="O56" s="234"/>
      <c r="P56" s="225"/>
      <c r="Q56" s="154">
        <v>6</v>
      </c>
      <c r="R56" s="150"/>
      <c r="S56" s="151"/>
      <c r="T56" s="150"/>
      <c r="U56" s="151"/>
      <c r="V56" s="150"/>
      <c r="W56" s="151"/>
      <c r="X56" s="150"/>
      <c r="Y56" s="151"/>
      <c r="Z56" s="150"/>
      <c r="AA56" s="151"/>
      <c r="AB56" s="150"/>
      <c r="AC56" s="151"/>
      <c r="AD56" s="234"/>
      <c r="AE56" s="225"/>
      <c r="AF56" s="154">
        <v>6</v>
      </c>
      <c r="AG56" s="150"/>
      <c r="AH56" s="151"/>
      <c r="AI56" s="150"/>
      <c r="AJ56" s="151"/>
      <c r="AK56" s="150"/>
      <c r="AL56" s="151"/>
      <c r="AM56" s="150"/>
      <c r="AN56" s="151"/>
      <c r="AO56" s="150"/>
      <c r="AP56" s="151"/>
      <c r="AQ56" s="236"/>
      <c r="AR56" s="151"/>
      <c r="AS56" s="150"/>
      <c r="AT56" s="234"/>
      <c r="AU56" s="152"/>
      <c r="AV56" s="156">
        <f t="shared" si="27"/>
        <v>0</v>
      </c>
      <c r="AW56" s="156">
        <f t="shared" si="28"/>
        <v>0</v>
      </c>
      <c r="AX56" s="156">
        <f t="shared" si="29"/>
        <v>0</v>
      </c>
    </row>
    <row r="57" spans="1:50" s="153" customFormat="1" ht="24.95" customHeight="1">
      <c r="A57" s="224"/>
      <c r="B57" s="154">
        <v>7</v>
      </c>
      <c r="C57" s="154"/>
      <c r="D57" s="150"/>
      <c r="E57" s="151"/>
      <c r="F57" s="150"/>
      <c r="G57" s="151"/>
      <c r="H57" s="150"/>
      <c r="I57" s="151"/>
      <c r="J57" s="150"/>
      <c r="K57" s="151"/>
      <c r="L57" s="150"/>
      <c r="M57" s="154"/>
      <c r="N57" s="150"/>
      <c r="O57" s="234"/>
      <c r="P57" s="223"/>
      <c r="Q57" s="154">
        <v>7</v>
      </c>
      <c r="R57" s="150"/>
      <c r="S57" s="151"/>
      <c r="T57" s="150"/>
      <c r="U57" s="151"/>
      <c r="V57" s="150"/>
      <c r="W57" s="151"/>
      <c r="X57" s="150"/>
      <c r="Y57" s="151"/>
      <c r="Z57" s="150"/>
      <c r="AA57" s="151"/>
      <c r="AB57" s="150"/>
      <c r="AC57" s="151"/>
      <c r="AD57" s="234"/>
      <c r="AE57" s="225"/>
      <c r="AF57" s="154">
        <v>7</v>
      </c>
      <c r="AG57" s="150"/>
      <c r="AH57" s="151"/>
      <c r="AI57" s="150"/>
      <c r="AJ57" s="151"/>
      <c r="AK57" s="150"/>
      <c r="AL57" s="151"/>
      <c r="AM57" s="150"/>
      <c r="AN57" s="151"/>
      <c r="AO57" s="150"/>
      <c r="AP57" s="151"/>
      <c r="AQ57" s="236"/>
      <c r="AR57" s="151"/>
      <c r="AS57" s="150"/>
      <c r="AT57" s="234"/>
      <c r="AU57" s="152"/>
      <c r="AV57" s="156">
        <f t="shared" si="27"/>
        <v>0</v>
      </c>
      <c r="AW57" s="156">
        <f t="shared" si="28"/>
        <v>0</v>
      </c>
      <c r="AX57" s="156">
        <f t="shared" si="29"/>
        <v>0</v>
      </c>
    </row>
    <row r="58" spans="1:50" s="153" customFormat="1" ht="24.95" customHeight="1">
      <c r="A58" s="224"/>
      <c r="B58" s="154">
        <v>8</v>
      </c>
      <c r="C58" s="154"/>
      <c r="D58" s="150"/>
      <c r="E58" s="151"/>
      <c r="F58" s="150"/>
      <c r="G58" s="151"/>
      <c r="H58" s="150"/>
      <c r="I58" s="151"/>
      <c r="J58" s="150"/>
      <c r="K58" s="151"/>
      <c r="L58" s="150"/>
      <c r="M58" s="154"/>
      <c r="N58" s="150"/>
      <c r="O58" s="234"/>
      <c r="P58" s="223"/>
      <c r="Q58" s="154">
        <v>8</v>
      </c>
      <c r="R58" s="150"/>
      <c r="S58" s="151"/>
      <c r="T58" s="150"/>
      <c r="U58" s="151"/>
      <c r="V58" s="150"/>
      <c r="W58" s="151"/>
      <c r="X58" s="150"/>
      <c r="Y58" s="151"/>
      <c r="Z58" s="150"/>
      <c r="AA58" s="151"/>
      <c r="AB58" s="150"/>
      <c r="AC58" s="151"/>
      <c r="AD58" s="234"/>
      <c r="AE58" s="223"/>
      <c r="AF58" s="154">
        <v>8</v>
      </c>
      <c r="AG58" s="150"/>
      <c r="AH58" s="151"/>
      <c r="AI58" s="150"/>
      <c r="AJ58" s="151"/>
      <c r="AK58" s="150"/>
      <c r="AL58" s="151"/>
      <c r="AM58" s="150"/>
      <c r="AN58" s="151"/>
      <c r="AO58" s="150"/>
      <c r="AP58" s="151"/>
      <c r="AQ58" s="236"/>
      <c r="AR58" s="151"/>
      <c r="AS58" s="150"/>
      <c r="AT58" s="234"/>
      <c r="AU58" s="152"/>
      <c r="AV58" s="156">
        <f t="shared" si="27"/>
        <v>0</v>
      </c>
      <c r="AW58" s="156">
        <f t="shared" si="28"/>
        <v>0</v>
      </c>
      <c r="AX58" s="156">
        <f t="shared" si="29"/>
        <v>0</v>
      </c>
    </row>
    <row r="59" spans="1:50" s="153" customFormat="1" ht="24.95" customHeight="1">
      <c r="A59" s="224"/>
      <c r="B59" s="154">
        <v>9</v>
      </c>
      <c r="C59" s="154"/>
      <c r="D59" s="150"/>
      <c r="E59" s="151"/>
      <c r="F59" s="150"/>
      <c r="G59" s="151"/>
      <c r="H59" s="150"/>
      <c r="I59" s="151"/>
      <c r="J59" s="150"/>
      <c r="K59" s="151"/>
      <c r="L59" s="150"/>
      <c r="M59" s="154"/>
      <c r="N59" s="150"/>
      <c r="O59" s="234"/>
      <c r="P59" s="223"/>
      <c r="Q59" s="154">
        <v>9</v>
      </c>
      <c r="R59" s="150"/>
      <c r="S59" s="151"/>
      <c r="T59" s="150"/>
      <c r="U59" s="151"/>
      <c r="V59" s="150"/>
      <c r="W59" s="151"/>
      <c r="X59" s="150"/>
      <c r="Y59" s="151"/>
      <c r="Z59" s="150"/>
      <c r="AA59" s="151"/>
      <c r="AB59" s="150"/>
      <c r="AC59" s="151"/>
      <c r="AD59" s="234"/>
      <c r="AE59" s="223"/>
      <c r="AF59" s="154">
        <v>9</v>
      </c>
      <c r="AG59" s="150"/>
      <c r="AH59" s="151"/>
      <c r="AI59" s="150"/>
      <c r="AJ59" s="151"/>
      <c r="AK59" s="150"/>
      <c r="AL59" s="151"/>
      <c r="AM59" s="150"/>
      <c r="AN59" s="151"/>
      <c r="AO59" s="150"/>
      <c r="AP59" s="151"/>
      <c r="AQ59" s="236"/>
      <c r="AR59" s="151"/>
      <c r="AS59" s="150"/>
      <c r="AT59" s="234"/>
      <c r="AU59" s="152"/>
      <c r="AV59" s="156">
        <f t="shared" si="27"/>
        <v>0</v>
      </c>
      <c r="AW59" s="156">
        <f t="shared" si="28"/>
        <v>0</v>
      </c>
      <c r="AX59" s="156">
        <f t="shared" si="29"/>
        <v>0</v>
      </c>
    </row>
    <row r="60" spans="1:50" s="153" customFormat="1" ht="24.95" customHeight="1">
      <c r="A60" s="224"/>
      <c r="B60" s="154">
        <v>10</v>
      </c>
      <c r="C60" s="154"/>
      <c r="D60" s="150"/>
      <c r="E60" s="151"/>
      <c r="F60" s="150"/>
      <c r="G60" s="151"/>
      <c r="H60" s="150"/>
      <c r="I60" s="151"/>
      <c r="J60" s="150"/>
      <c r="K60" s="151"/>
      <c r="L60" s="150"/>
      <c r="M60" s="151"/>
      <c r="N60" s="150"/>
      <c r="O60" s="234"/>
      <c r="P60" s="223"/>
      <c r="Q60" s="154">
        <v>10</v>
      </c>
      <c r="R60" s="150"/>
      <c r="S60" s="151"/>
      <c r="T60" s="150"/>
      <c r="U60" s="151"/>
      <c r="V60" s="150"/>
      <c r="W60" s="151"/>
      <c r="X60" s="150"/>
      <c r="Y60" s="151"/>
      <c r="Z60" s="150"/>
      <c r="AA60" s="151"/>
      <c r="AB60" s="150"/>
      <c r="AC60" s="151"/>
      <c r="AD60" s="234"/>
      <c r="AE60" s="223"/>
      <c r="AF60" s="154">
        <v>10</v>
      </c>
      <c r="AG60" s="150"/>
      <c r="AH60" s="151"/>
      <c r="AI60" s="150"/>
      <c r="AJ60" s="151"/>
      <c r="AK60" s="150"/>
      <c r="AL60" s="151"/>
      <c r="AM60" s="150"/>
      <c r="AN60" s="151"/>
      <c r="AO60" s="150"/>
      <c r="AP60" s="151"/>
      <c r="AQ60" s="236"/>
      <c r="AR60" s="151"/>
      <c r="AS60" s="150"/>
      <c r="AT60" s="234"/>
      <c r="AU60" s="152"/>
      <c r="AV60" s="156">
        <f t="shared" si="27"/>
        <v>0</v>
      </c>
      <c r="AW60" s="156">
        <f t="shared" si="28"/>
        <v>0</v>
      </c>
      <c r="AX60" s="156">
        <f t="shared" si="29"/>
        <v>0</v>
      </c>
    </row>
    <row r="61" spans="1:50" s="153" customFormat="1" ht="24.95" customHeight="1">
      <c r="A61" s="224"/>
      <c r="B61" s="154">
        <v>11</v>
      </c>
      <c r="C61" s="154"/>
      <c r="D61" s="150"/>
      <c r="E61" s="151"/>
      <c r="F61" s="150"/>
      <c r="G61" s="151"/>
      <c r="H61" s="150"/>
      <c r="I61" s="151"/>
      <c r="J61" s="150"/>
      <c r="K61" s="151"/>
      <c r="L61" s="150"/>
      <c r="M61" s="151"/>
      <c r="N61" s="150"/>
      <c r="O61" s="234"/>
      <c r="P61" s="223"/>
      <c r="Q61" s="154">
        <v>11</v>
      </c>
      <c r="R61" s="150"/>
      <c r="S61" s="151"/>
      <c r="T61" s="150"/>
      <c r="U61" s="151"/>
      <c r="V61" s="150"/>
      <c r="W61" s="151"/>
      <c r="X61" s="150"/>
      <c r="Y61" s="151"/>
      <c r="Z61" s="150"/>
      <c r="AA61" s="151"/>
      <c r="AB61" s="150"/>
      <c r="AC61" s="151"/>
      <c r="AD61" s="234"/>
      <c r="AE61" s="223"/>
      <c r="AF61" s="154">
        <v>11</v>
      </c>
      <c r="AG61" s="150"/>
      <c r="AH61" s="151"/>
      <c r="AI61" s="150"/>
      <c r="AJ61" s="151"/>
      <c r="AK61" s="150"/>
      <c r="AL61" s="151"/>
      <c r="AM61" s="150"/>
      <c r="AN61" s="151"/>
      <c r="AO61" s="150"/>
      <c r="AP61" s="151"/>
      <c r="AQ61" s="236"/>
      <c r="AR61" s="151"/>
      <c r="AS61" s="150"/>
      <c r="AT61" s="234"/>
      <c r="AU61" s="152"/>
      <c r="AV61" s="156">
        <f t="shared" si="27"/>
        <v>0</v>
      </c>
      <c r="AW61" s="156">
        <f t="shared" si="28"/>
        <v>0</v>
      </c>
      <c r="AX61" s="156">
        <f t="shared" si="29"/>
        <v>0</v>
      </c>
    </row>
    <row r="62" spans="1:50" s="153" customFormat="1" ht="24.95" customHeight="1">
      <c r="A62" s="224"/>
      <c r="B62" s="154">
        <v>12</v>
      </c>
      <c r="C62" s="154"/>
      <c r="D62" s="150"/>
      <c r="E62" s="151"/>
      <c r="F62" s="150"/>
      <c r="G62" s="151"/>
      <c r="H62" s="150"/>
      <c r="I62" s="151"/>
      <c r="J62" s="150"/>
      <c r="K62" s="151"/>
      <c r="L62" s="150"/>
      <c r="M62" s="151"/>
      <c r="N62" s="150"/>
      <c r="O62" s="234"/>
      <c r="P62" s="223"/>
      <c r="Q62" s="154">
        <v>12</v>
      </c>
      <c r="R62" s="150"/>
      <c r="S62" s="151"/>
      <c r="T62" s="150"/>
      <c r="U62" s="151"/>
      <c r="V62" s="150"/>
      <c r="W62" s="151"/>
      <c r="X62" s="150"/>
      <c r="Y62" s="151"/>
      <c r="Z62" s="150"/>
      <c r="AA62" s="151"/>
      <c r="AB62" s="150"/>
      <c r="AC62" s="151"/>
      <c r="AD62" s="234"/>
      <c r="AE62" s="223"/>
      <c r="AF62" s="154">
        <v>12</v>
      </c>
      <c r="AG62" s="150"/>
      <c r="AH62" s="151"/>
      <c r="AI62" s="150"/>
      <c r="AJ62" s="151"/>
      <c r="AK62" s="150"/>
      <c r="AL62" s="151"/>
      <c r="AM62" s="150"/>
      <c r="AN62" s="151"/>
      <c r="AO62" s="150"/>
      <c r="AP62" s="151"/>
      <c r="AQ62" s="236"/>
      <c r="AR62" s="151"/>
      <c r="AS62" s="150"/>
      <c r="AT62" s="234"/>
      <c r="AU62" s="152"/>
      <c r="AV62" s="156">
        <f t="shared" si="27"/>
        <v>0</v>
      </c>
      <c r="AW62" s="156">
        <f t="shared" si="28"/>
        <v>0</v>
      </c>
      <c r="AX62" s="156">
        <f t="shared" si="29"/>
        <v>0</v>
      </c>
    </row>
    <row r="63" spans="1:50" s="153" customFormat="1" ht="24.95" customHeight="1">
      <c r="A63" s="224"/>
      <c r="B63" s="154">
        <v>13</v>
      </c>
      <c r="C63" s="154"/>
      <c r="D63" s="150"/>
      <c r="E63" s="151"/>
      <c r="F63" s="150"/>
      <c r="G63" s="151"/>
      <c r="H63" s="150"/>
      <c r="I63" s="151"/>
      <c r="J63" s="150"/>
      <c r="K63" s="151"/>
      <c r="L63" s="150"/>
      <c r="M63" s="151"/>
      <c r="N63" s="150"/>
      <c r="O63" s="234"/>
      <c r="P63" s="223"/>
      <c r="Q63" s="154">
        <v>13</v>
      </c>
      <c r="R63" s="150"/>
      <c r="S63" s="151"/>
      <c r="T63" s="150"/>
      <c r="U63" s="151"/>
      <c r="V63" s="150"/>
      <c r="W63" s="151"/>
      <c r="X63" s="150"/>
      <c r="Y63" s="151"/>
      <c r="Z63" s="150"/>
      <c r="AA63" s="151"/>
      <c r="AB63" s="150"/>
      <c r="AC63" s="151"/>
      <c r="AD63" s="234"/>
      <c r="AE63" s="223"/>
      <c r="AF63" s="154">
        <v>13</v>
      </c>
      <c r="AG63" s="150"/>
      <c r="AH63" s="151"/>
      <c r="AI63" s="150"/>
      <c r="AJ63" s="151"/>
      <c r="AK63" s="150"/>
      <c r="AL63" s="151"/>
      <c r="AM63" s="150"/>
      <c r="AN63" s="151"/>
      <c r="AO63" s="150"/>
      <c r="AP63" s="151"/>
      <c r="AQ63" s="236"/>
      <c r="AR63" s="151"/>
      <c r="AS63" s="150"/>
      <c r="AT63" s="234"/>
      <c r="AU63" s="152"/>
      <c r="AV63" s="156">
        <f t="shared" si="27"/>
        <v>0</v>
      </c>
      <c r="AW63" s="156">
        <f t="shared" si="28"/>
        <v>0</v>
      </c>
      <c r="AX63" s="156">
        <f t="shared" si="29"/>
        <v>0</v>
      </c>
    </row>
    <row r="64" spans="1:50" s="153" customFormat="1" ht="24.95" customHeight="1">
      <c r="A64" s="224"/>
      <c r="B64" s="154">
        <v>14</v>
      </c>
      <c r="C64" s="154"/>
      <c r="D64" s="150"/>
      <c r="E64" s="151"/>
      <c r="F64" s="150"/>
      <c r="G64" s="151"/>
      <c r="H64" s="150"/>
      <c r="I64" s="151"/>
      <c r="J64" s="150"/>
      <c r="K64" s="151"/>
      <c r="L64" s="150"/>
      <c r="M64" s="154"/>
      <c r="N64" s="150"/>
      <c r="O64" s="234"/>
      <c r="P64" s="223"/>
      <c r="Q64" s="154">
        <v>14</v>
      </c>
      <c r="R64" s="150"/>
      <c r="S64" s="151"/>
      <c r="T64" s="150"/>
      <c r="U64" s="151"/>
      <c r="V64" s="150"/>
      <c r="W64" s="151"/>
      <c r="X64" s="150"/>
      <c r="Y64" s="151"/>
      <c r="Z64" s="150"/>
      <c r="AA64" s="151"/>
      <c r="AB64" s="150"/>
      <c r="AC64" s="151"/>
      <c r="AD64" s="234"/>
      <c r="AE64" s="223"/>
      <c r="AF64" s="154">
        <v>14</v>
      </c>
      <c r="AG64" s="150"/>
      <c r="AH64" s="151"/>
      <c r="AI64" s="150"/>
      <c r="AJ64" s="151"/>
      <c r="AK64" s="150"/>
      <c r="AL64" s="151"/>
      <c r="AM64" s="150"/>
      <c r="AN64" s="151"/>
      <c r="AO64" s="150"/>
      <c r="AP64" s="151"/>
      <c r="AQ64" s="236"/>
      <c r="AR64" s="151"/>
      <c r="AS64" s="150"/>
      <c r="AT64" s="234"/>
      <c r="AU64" s="152"/>
      <c r="AV64" s="156">
        <f t="shared" si="27"/>
        <v>0</v>
      </c>
      <c r="AW64" s="156">
        <f t="shared" si="28"/>
        <v>0</v>
      </c>
      <c r="AX64" s="156">
        <f t="shared" si="29"/>
        <v>0</v>
      </c>
    </row>
    <row r="65" spans="1:50" s="153" customFormat="1" ht="24.95" customHeight="1">
      <c r="A65" s="224"/>
      <c r="B65" s="154">
        <v>15</v>
      </c>
      <c r="C65" s="154"/>
      <c r="D65" s="150"/>
      <c r="E65" s="151"/>
      <c r="F65" s="150"/>
      <c r="G65" s="151"/>
      <c r="H65" s="150"/>
      <c r="I65" s="151"/>
      <c r="J65" s="150"/>
      <c r="K65" s="151"/>
      <c r="L65" s="150"/>
      <c r="M65" s="154"/>
      <c r="N65" s="150"/>
      <c r="O65" s="234"/>
      <c r="P65" s="223"/>
      <c r="Q65" s="154">
        <v>15</v>
      </c>
      <c r="R65" s="150"/>
      <c r="S65" s="151"/>
      <c r="T65" s="150"/>
      <c r="U65" s="151"/>
      <c r="V65" s="150"/>
      <c r="W65" s="151"/>
      <c r="X65" s="150"/>
      <c r="Y65" s="151"/>
      <c r="Z65" s="150"/>
      <c r="AA65" s="151"/>
      <c r="AB65" s="150"/>
      <c r="AC65" s="151"/>
      <c r="AD65" s="234"/>
      <c r="AE65" s="223"/>
      <c r="AF65" s="154">
        <v>15</v>
      </c>
      <c r="AG65" s="150"/>
      <c r="AH65" s="151"/>
      <c r="AI65" s="150"/>
      <c r="AJ65" s="151"/>
      <c r="AK65" s="150"/>
      <c r="AL65" s="151"/>
      <c r="AM65" s="150"/>
      <c r="AN65" s="151"/>
      <c r="AO65" s="150"/>
      <c r="AP65" s="151"/>
      <c r="AQ65" s="236"/>
      <c r="AR65" s="151"/>
      <c r="AS65" s="150"/>
      <c r="AT65" s="234"/>
      <c r="AU65" s="152"/>
      <c r="AV65" s="156">
        <f t="shared" si="27"/>
        <v>0</v>
      </c>
      <c r="AW65" s="156">
        <f t="shared" si="28"/>
        <v>0</v>
      </c>
      <c r="AX65" s="156">
        <f t="shared" si="29"/>
        <v>0</v>
      </c>
    </row>
    <row r="66" spans="1:50" s="153" customFormat="1" ht="24.95" customHeight="1">
      <c r="A66" s="224"/>
      <c r="B66" s="154">
        <v>16</v>
      </c>
      <c r="C66" s="154"/>
      <c r="D66" s="150"/>
      <c r="E66" s="151"/>
      <c r="F66" s="150"/>
      <c r="G66" s="151"/>
      <c r="H66" s="150"/>
      <c r="I66" s="151"/>
      <c r="J66" s="150"/>
      <c r="K66" s="151"/>
      <c r="L66" s="150"/>
      <c r="M66" s="154"/>
      <c r="N66" s="150"/>
      <c r="O66" s="234"/>
      <c r="P66" s="223"/>
      <c r="Q66" s="154">
        <v>16</v>
      </c>
      <c r="R66" s="150"/>
      <c r="S66" s="151"/>
      <c r="T66" s="150"/>
      <c r="U66" s="151"/>
      <c r="V66" s="150"/>
      <c r="W66" s="151"/>
      <c r="X66" s="150"/>
      <c r="Y66" s="151"/>
      <c r="Z66" s="150"/>
      <c r="AA66" s="151"/>
      <c r="AB66" s="150"/>
      <c r="AC66" s="151"/>
      <c r="AD66" s="234"/>
      <c r="AE66" s="468" t="s">
        <v>438</v>
      </c>
      <c r="AF66" s="469"/>
      <c r="AG66" s="150"/>
      <c r="AH66" s="151"/>
      <c r="AI66" s="150"/>
      <c r="AJ66" s="151"/>
      <c r="AK66" s="150"/>
      <c r="AL66" s="151"/>
      <c r="AM66" s="150"/>
      <c r="AN66" s="151"/>
      <c r="AO66" s="150"/>
      <c r="AP66" s="151"/>
      <c r="AQ66" s="236"/>
      <c r="AR66" s="151"/>
      <c r="AS66" s="150"/>
      <c r="AT66" s="234"/>
      <c r="AU66" s="152"/>
      <c r="AV66" s="156">
        <f t="shared" si="27"/>
        <v>0</v>
      </c>
      <c r="AW66" s="156">
        <f t="shared" si="28"/>
        <v>0</v>
      </c>
      <c r="AX66" s="156" t="str">
        <f t="shared" si="29"/>
        <v>U20 ns guests</v>
      </c>
    </row>
    <row r="67" spans="1:50" s="153" customFormat="1" ht="24.95" customHeight="1">
      <c r="A67" s="224"/>
      <c r="B67" s="154">
        <v>17</v>
      </c>
      <c r="C67" s="154"/>
      <c r="D67" s="150"/>
      <c r="E67" s="151"/>
      <c r="F67" s="150"/>
      <c r="G67" s="151"/>
      <c r="H67" s="150"/>
      <c r="I67" s="151"/>
      <c r="J67" s="150"/>
      <c r="K67" s="151"/>
      <c r="L67" s="150"/>
      <c r="M67" s="154"/>
      <c r="N67" s="150"/>
      <c r="O67" s="234"/>
      <c r="P67" s="223"/>
      <c r="Q67" s="154">
        <v>17</v>
      </c>
      <c r="R67" s="150"/>
      <c r="S67" s="151"/>
      <c r="T67" s="150"/>
      <c r="U67" s="151"/>
      <c r="V67" s="150"/>
      <c r="W67" s="151"/>
      <c r="X67" s="150"/>
      <c r="Y67" s="151"/>
      <c r="Z67" s="150"/>
      <c r="AA67" s="151"/>
      <c r="AB67" s="150"/>
      <c r="AC67" s="151"/>
      <c r="AD67" s="234"/>
      <c r="AE67" s="470"/>
      <c r="AF67" s="471"/>
      <c r="AG67" s="150"/>
      <c r="AH67" s="151"/>
      <c r="AI67" s="150"/>
      <c r="AJ67" s="151"/>
      <c r="AK67" s="150"/>
      <c r="AL67" s="151"/>
      <c r="AM67" s="150"/>
      <c r="AN67" s="237"/>
      <c r="AO67" s="239"/>
      <c r="AP67" s="237"/>
      <c r="AQ67" s="240"/>
      <c r="AR67" s="237"/>
      <c r="AS67" s="239"/>
      <c r="AT67" s="234"/>
      <c r="AU67" s="152"/>
      <c r="AV67" s="156">
        <f t="shared" si="27"/>
        <v>0</v>
      </c>
      <c r="AW67" s="156">
        <f t="shared" si="28"/>
        <v>0</v>
      </c>
      <c r="AX67" s="156">
        <f t="shared" si="29"/>
        <v>0</v>
      </c>
    </row>
    <row r="68" spans="1:50" s="153" customFormat="1" ht="24.95" customHeight="1">
      <c r="A68" s="224"/>
      <c r="B68" s="154">
        <v>18</v>
      </c>
      <c r="C68" s="154"/>
      <c r="D68" s="150"/>
      <c r="E68" s="151"/>
      <c r="F68" s="150"/>
      <c r="G68" s="151"/>
      <c r="H68" s="150"/>
      <c r="I68" s="151"/>
      <c r="J68" s="150"/>
      <c r="K68" s="151"/>
      <c r="L68" s="150"/>
      <c r="M68" s="154"/>
      <c r="N68" s="150"/>
      <c r="O68" s="234"/>
      <c r="P68" s="223"/>
      <c r="Q68" s="154">
        <v>18</v>
      </c>
      <c r="R68" s="150"/>
      <c r="S68" s="151"/>
      <c r="T68" s="150"/>
      <c r="U68" s="151"/>
      <c r="V68" s="150"/>
      <c r="W68" s="151"/>
      <c r="X68" s="150"/>
      <c r="Y68" s="151"/>
      <c r="Z68" s="150"/>
      <c r="AA68" s="151"/>
      <c r="AB68" s="150"/>
      <c r="AC68" s="151"/>
      <c r="AD68" s="234"/>
      <c r="AE68" s="223"/>
      <c r="AF68" s="154">
        <v>1</v>
      </c>
      <c r="AG68" s="150"/>
      <c r="AH68" s="151"/>
      <c r="AI68" s="150"/>
      <c r="AJ68" s="151"/>
      <c r="AK68" s="150"/>
      <c r="AL68" s="151"/>
      <c r="AM68" s="150"/>
      <c r="AN68" s="151"/>
      <c r="AO68" s="150"/>
      <c r="AP68" s="151"/>
      <c r="AQ68" s="236"/>
      <c r="AR68" s="151"/>
      <c r="AS68" s="150"/>
      <c r="AT68" s="259"/>
      <c r="AU68" s="152"/>
      <c r="AV68" s="156">
        <f t="shared" si="27"/>
        <v>0</v>
      </c>
      <c r="AW68" s="156">
        <f t="shared" si="28"/>
        <v>0</v>
      </c>
      <c r="AX68" s="156">
        <f t="shared" si="29"/>
        <v>0</v>
      </c>
    </row>
    <row r="69" spans="1:50" s="153" customFormat="1" ht="24.95" customHeight="1">
      <c r="A69" s="224"/>
      <c r="B69" s="154">
        <v>19</v>
      </c>
      <c r="C69" s="154"/>
      <c r="D69" s="150"/>
      <c r="E69" s="151"/>
      <c r="F69" s="150"/>
      <c r="G69" s="151"/>
      <c r="H69" s="150"/>
      <c r="I69" s="151"/>
      <c r="J69" s="150"/>
      <c r="K69" s="151"/>
      <c r="L69" s="150"/>
      <c r="M69" s="154"/>
      <c r="N69" s="150"/>
      <c r="O69" s="234"/>
      <c r="P69" s="223"/>
      <c r="Q69" s="154">
        <v>19</v>
      </c>
      <c r="R69" s="150"/>
      <c r="S69" s="151"/>
      <c r="T69" s="150"/>
      <c r="U69" s="151"/>
      <c r="V69" s="150"/>
      <c r="W69" s="151"/>
      <c r="X69" s="150"/>
      <c r="Y69" s="151"/>
      <c r="Z69" s="150"/>
      <c r="AA69" s="151"/>
      <c r="AB69" s="150"/>
      <c r="AC69" s="151"/>
      <c r="AD69" s="234"/>
      <c r="AE69" s="223"/>
      <c r="AF69" s="154">
        <v>2</v>
      </c>
      <c r="AG69" s="150"/>
      <c r="AH69" s="151"/>
      <c r="AI69" s="150"/>
      <c r="AJ69" s="151"/>
      <c r="AK69" s="150"/>
      <c r="AL69" s="151"/>
      <c r="AM69" s="150"/>
      <c r="AN69" s="151"/>
      <c r="AO69" s="150"/>
      <c r="AP69" s="151"/>
      <c r="AQ69" s="236"/>
      <c r="AR69" s="151"/>
      <c r="AS69" s="150"/>
      <c r="AT69" s="259"/>
      <c r="AU69" s="152"/>
      <c r="AV69" s="156">
        <f t="shared" si="27"/>
        <v>0</v>
      </c>
      <c r="AW69" s="156">
        <f t="shared" si="28"/>
        <v>0</v>
      </c>
      <c r="AX69" s="156">
        <f t="shared" si="29"/>
        <v>0</v>
      </c>
    </row>
    <row r="70" spans="1:50" s="153" customFormat="1" ht="24.95" customHeight="1">
      <c r="A70" s="224"/>
      <c r="B70" s="154">
        <v>20</v>
      </c>
      <c r="C70" s="154"/>
      <c r="D70" s="150"/>
      <c r="E70" s="151"/>
      <c r="F70" s="150"/>
      <c r="G70" s="151"/>
      <c r="H70" s="150"/>
      <c r="I70" s="151"/>
      <c r="J70" s="150"/>
      <c r="K70" s="151"/>
      <c r="L70" s="150"/>
      <c r="M70" s="154"/>
      <c r="N70" s="150"/>
      <c r="O70" s="255"/>
      <c r="P70" s="223"/>
      <c r="Q70" s="154">
        <v>20</v>
      </c>
      <c r="R70" s="150"/>
      <c r="S70" s="151"/>
      <c r="T70" s="150"/>
      <c r="U70" s="151"/>
      <c r="V70" s="150"/>
      <c r="W70" s="151"/>
      <c r="X70" s="150"/>
      <c r="Y70" s="151"/>
      <c r="Z70" s="150"/>
      <c r="AA70" s="151"/>
      <c r="AB70" s="150"/>
      <c r="AC70" s="151"/>
      <c r="AD70" s="255"/>
      <c r="AE70" s="223"/>
      <c r="AF70" s="154">
        <v>3</v>
      </c>
      <c r="AG70" s="150"/>
      <c r="AH70" s="151"/>
      <c r="AI70" s="150"/>
      <c r="AJ70" s="151"/>
      <c r="AK70" s="150"/>
      <c r="AL70" s="151"/>
      <c r="AM70" s="150"/>
      <c r="AN70" s="151"/>
      <c r="AO70" s="150"/>
      <c r="AP70" s="151"/>
      <c r="AQ70" s="236"/>
      <c r="AR70" s="151"/>
      <c r="AS70" s="150"/>
      <c r="AT70" s="259"/>
      <c r="AU70" s="152"/>
      <c r="AV70" s="156">
        <f t="shared" si="27"/>
        <v>0</v>
      </c>
      <c r="AW70" s="156">
        <f t="shared" si="28"/>
        <v>0</v>
      </c>
      <c r="AX70" s="156">
        <f t="shared" si="29"/>
        <v>0</v>
      </c>
    </row>
    <row r="71" spans="1:50" s="153" customFormat="1" ht="24.95" customHeight="1">
      <c r="A71" s="224"/>
      <c r="B71" s="154">
        <v>21</v>
      </c>
      <c r="C71" s="154"/>
      <c r="D71" s="150"/>
      <c r="E71" s="151"/>
      <c r="F71" s="150"/>
      <c r="G71" s="151"/>
      <c r="H71" s="150"/>
      <c r="I71" s="151"/>
      <c r="J71" s="150"/>
      <c r="K71" s="151"/>
      <c r="L71" s="150"/>
      <c r="M71" s="154"/>
      <c r="N71" s="150"/>
      <c r="O71" s="255"/>
      <c r="P71" s="223"/>
      <c r="Q71" s="154">
        <v>21</v>
      </c>
      <c r="R71" s="150"/>
      <c r="S71" s="151"/>
      <c r="T71" s="150"/>
      <c r="U71" s="151"/>
      <c r="V71" s="150"/>
      <c r="W71" s="151"/>
      <c r="X71" s="150"/>
      <c r="Y71" s="151"/>
      <c r="Z71" s="150"/>
      <c r="AA71" s="151"/>
      <c r="AB71" s="150"/>
      <c r="AC71" s="151"/>
      <c r="AD71" s="255"/>
      <c r="AE71" s="223"/>
      <c r="AF71" s="154">
        <v>4</v>
      </c>
      <c r="AG71" s="150"/>
      <c r="AH71" s="151"/>
      <c r="AI71" s="150"/>
      <c r="AJ71" s="151"/>
      <c r="AK71" s="150"/>
      <c r="AL71" s="151"/>
      <c r="AM71" s="150"/>
      <c r="AN71" s="151"/>
      <c r="AO71" s="150"/>
      <c r="AP71" s="151"/>
      <c r="AQ71" s="236"/>
      <c r="AR71" s="151"/>
      <c r="AS71" s="150"/>
      <c r="AT71" s="259"/>
      <c r="AU71" s="152"/>
      <c r="AV71" s="156">
        <f t="shared" si="27"/>
        <v>0</v>
      </c>
      <c r="AW71" s="156">
        <f t="shared" si="28"/>
        <v>0</v>
      </c>
      <c r="AX71" s="156">
        <f t="shared" si="29"/>
        <v>0</v>
      </c>
    </row>
    <row r="72" spans="1:50" s="153" customFormat="1" ht="24.95" customHeight="1">
      <c r="A72" s="224"/>
      <c r="B72" s="154">
        <v>22</v>
      </c>
      <c r="C72" s="154"/>
      <c r="D72" s="150"/>
      <c r="E72" s="151"/>
      <c r="F72" s="150"/>
      <c r="G72" s="151"/>
      <c r="H72" s="150"/>
      <c r="I72" s="151"/>
      <c r="J72" s="150"/>
      <c r="K72" s="151"/>
      <c r="L72" s="150"/>
      <c r="M72" s="154"/>
      <c r="N72" s="150"/>
      <c r="O72" s="255"/>
      <c r="P72" s="223"/>
      <c r="Q72" s="154">
        <v>22</v>
      </c>
      <c r="R72" s="150"/>
      <c r="S72" s="151"/>
      <c r="T72" s="150"/>
      <c r="U72" s="151"/>
      <c r="V72" s="150"/>
      <c r="W72" s="151"/>
      <c r="X72" s="150"/>
      <c r="Y72" s="151"/>
      <c r="Z72" s="150"/>
      <c r="AA72" s="151"/>
      <c r="AB72" s="150"/>
      <c r="AC72" s="151"/>
      <c r="AD72" s="255"/>
      <c r="AE72" s="223"/>
      <c r="AF72" s="154">
        <v>5</v>
      </c>
      <c r="AG72" s="150"/>
      <c r="AH72" s="151"/>
      <c r="AI72" s="150"/>
      <c r="AJ72" s="151"/>
      <c r="AK72" s="150"/>
      <c r="AL72" s="151"/>
      <c r="AM72" s="150"/>
      <c r="AN72" s="151"/>
      <c r="AO72" s="150"/>
      <c r="AP72" s="151"/>
      <c r="AQ72" s="236"/>
      <c r="AR72" s="151"/>
      <c r="AS72" s="150"/>
      <c r="AT72" s="259"/>
      <c r="AU72" s="152"/>
      <c r="AV72" s="156">
        <f t="shared" si="27"/>
        <v>0</v>
      </c>
      <c r="AW72" s="156">
        <f t="shared" si="28"/>
        <v>0</v>
      </c>
      <c r="AX72" s="156">
        <f t="shared" si="29"/>
        <v>0</v>
      </c>
    </row>
    <row r="73" spans="1:50" s="153" customFormat="1" ht="24.95" customHeight="1">
      <c r="A73" s="224"/>
      <c r="B73" s="154">
        <v>23</v>
      </c>
      <c r="C73" s="154"/>
      <c r="D73" s="150"/>
      <c r="E73" s="151"/>
      <c r="F73" s="150"/>
      <c r="G73" s="151"/>
      <c r="H73" s="150"/>
      <c r="I73" s="151"/>
      <c r="J73" s="150"/>
      <c r="K73" s="151"/>
      <c r="L73" s="150"/>
      <c r="M73" s="154"/>
      <c r="N73" s="150"/>
      <c r="O73" s="255"/>
      <c r="P73" s="223"/>
      <c r="Q73" s="154">
        <v>23</v>
      </c>
      <c r="R73" s="150"/>
      <c r="S73" s="151"/>
      <c r="T73" s="150"/>
      <c r="U73" s="151"/>
      <c r="V73" s="150"/>
      <c r="W73" s="151"/>
      <c r="X73" s="150"/>
      <c r="Y73" s="151"/>
      <c r="Z73" s="150"/>
      <c r="AA73" s="151"/>
      <c r="AB73" s="150"/>
      <c r="AC73" s="151"/>
      <c r="AD73" s="255"/>
      <c r="AE73" s="223"/>
      <c r="AF73" s="154">
        <v>6</v>
      </c>
      <c r="AG73" s="150"/>
      <c r="AH73" s="151"/>
      <c r="AI73" s="150"/>
      <c r="AJ73" s="151"/>
      <c r="AK73" s="150"/>
      <c r="AL73" s="151"/>
      <c r="AM73" s="150"/>
      <c r="AN73" s="151"/>
      <c r="AO73" s="150"/>
      <c r="AP73" s="151"/>
      <c r="AQ73" s="236"/>
      <c r="AR73" s="151"/>
      <c r="AS73" s="150"/>
      <c r="AT73" s="259"/>
      <c r="AU73" s="152"/>
      <c r="AV73" s="156">
        <f t="shared" si="27"/>
        <v>0</v>
      </c>
      <c r="AW73" s="156">
        <f t="shared" si="28"/>
        <v>0</v>
      </c>
      <c r="AX73" s="156">
        <f t="shared" si="29"/>
        <v>0</v>
      </c>
    </row>
    <row r="74" spans="1:50" s="153" customFormat="1" ht="24.95" customHeight="1">
      <c r="A74" s="224"/>
      <c r="B74" s="154">
        <v>24</v>
      </c>
      <c r="C74" s="154"/>
      <c r="D74" s="150"/>
      <c r="E74" s="151"/>
      <c r="F74" s="150"/>
      <c r="G74" s="151"/>
      <c r="H74" s="150"/>
      <c r="I74" s="151"/>
      <c r="J74" s="150"/>
      <c r="K74" s="151"/>
      <c r="L74" s="150"/>
      <c r="M74" s="154"/>
      <c r="N74" s="150"/>
      <c r="O74" s="255"/>
      <c r="P74" s="223"/>
      <c r="Q74" s="154">
        <v>24</v>
      </c>
      <c r="R74" s="150"/>
      <c r="S74" s="151"/>
      <c r="T74" s="150"/>
      <c r="U74" s="151"/>
      <c r="V74" s="150"/>
      <c r="W74" s="151"/>
      <c r="X74" s="150"/>
      <c r="Y74" s="151"/>
      <c r="Z74" s="150"/>
      <c r="AA74" s="151"/>
      <c r="AB74" s="150"/>
      <c r="AC74" s="151"/>
      <c r="AD74" s="255"/>
      <c r="AE74" s="223"/>
      <c r="AF74" s="154">
        <v>7</v>
      </c>
      <c r="AG74" s="150"/>
      <c r="AH74" s="151"/>
      <c r="AI74" s="150"/>
      <c r="AJ74" s="151"/>
      <c r="AK74" s="150"/>
      <c r="AL74" s="151"/>
      <c r="AM74" s="150"/>
      <c r="AN74" s="151"/>
      <c r="AO74" s="150"/>
      <c r="AP74" s="151"/>
      <c r="AQ74" s="236"/>
      <c r="AR74" s="151"/>
      <c r="AS74" s="150"/>
      <c r="AT74" s="259"/>
      <c r="AU74" s="152"/>
      <c r="AV74" s="156">
        <f t="shared" si="27"/>
        <v>0</v>
      </c>
      <c r="AW74" s="156">
        <f t="shared" si="28"/>
        <v>0</v>
      </c>
      <c r="AX74" s="156">
        <f t="shared" si="29"/>
        <v>0</v>
      </c>
    </row>
    <row r="75" spans="1:50" s="153" customFormat="1" ht="24.95" customHeight="1">
      <c r="A75" s="224"/>
      <c r="B75" s="154">
        <v>25</v>
      </c>
      <c r="C75" s="154"/>
      <c r="D75" s="150"/>
      <c r="E75" s="151"/>
      <c r="F75" s="150"/>
      <c r="G75" s="151"/>
      <c r="H75" s="150"/>
      <c r="I75" s="151"/>
      <c r="J75" s="150"/>
      <c r="K75" s="151"/>
      <c r="L75" s="150"/>
      <c r="M75" s="154"/>
      <c r="N75" s="150"/>
      <c r="O75" s="255"/>
      <c r="P75" s="223"/>
      <c r="Q75" s="154">
        <v>25</v>
      </c>
      <c r="R75" s="150"/>
      <c r="S75" s="151"/>
      <c r="T75" s="150"/>
      <c r="U75" s="151"/>
      <c r="V75" s="150"/>
      <c r="W75" s="151"/>
      <c r="X75" s="150"/>
      <c r="Y75" s="151"/>
      <c r="Z75" s="150"/>
      <c r="AA75" s="151"/>
      <c r="AB75" s="150"/>
      <c r="AC75" s="151"/>
      <c r="AD75" s="255"/>
      <c r="AE75" s="223"/>
      <c r="AF75" s="154">
        <v>8</v>
      </c>
      <c r="AG75" s="150"/>
      <c r="AH75" s="151"/>
      <c r="AI75" s="150"/>
      <c r="AJ75" s="151"/>
      <c r="AK75" s="150"/>
      <c r="AL75" s="151"/>
      <c r="AM75" s="150"/>
      <c r="AN75" s="151"/>
      <c r="AO75" s="150"/>
      <c r="AP75" s="151"/>
      <c r="AQ75" s="236"/>
      <c r="AR75" s="151"/>
      <c r="AS75" s="150"/>
      <c r="AT75" s="259"/>
      <c r="AU75" s="152"/>
      <c r="AV75" s="156">
        <f t="shared" si="27"/>
        <v>0</v>
      </c>
      <c r="AW75" s="156">
        <f t="shared" si="28"/>
        <v>0</v>
      </c>
      <c r="AX75" s="156">
        <f t="shared" si="29"/>
        <v>0</v>
      </c>
    </row>
    <row r="76" spans="1:50" s="153" customFormat="1" ht="24.95" customHeight="1">
      <c r="A76" s="479" t="s">
        <v>254</v>
      </c>
      <c r="B76" s="480"/>
      <c r="C76" s="480"/>
      <c r="D76" s="480"/>
      <c r="E76" s="480"/>
      <c r="F76" s="480"/>
      <c r="G76" s="480"/>
      <c r="H76" s="480"/>
      <c r="I76" s="480"/>
      <c r="J76" s="480"/>
      <c r="K76" s="480"/>
      <c r="L76" s="480"/>
      <c r="M76" s="480"/>
      <c r="N76" s="480"/>
      <c r="O76" s="256"/>
      <c r="P76" s="479" t="s">
        <v>255</v>
      </c>
      <c r="Q76" s="480"/>
      <c r="R76" s="480"/>
      <c r="S76" s="480"/>
      <c r="T76" s="480"/>
      <c r="U76" s="480"/>
      <c r="V76" s="480"/>
      <c r="W76" s="480"/>
      <c r="X76" s="480"/>
      <c r="Y76" s="480"/>
      <c r="Z76" s="480"/>
      <c r="AA76" s="480"/>
      <c r="AB76" s="480"/>
      <c r="AC76" s="481"/>
      <c r="AD76" s="256"/>
      <c r="AE76" s="223"/>
      <c r="AF76" s="154">
        <v>9</v>
      </c>
      <c r="AG76" s="150"/>
      <c r="AH76" s="151"/>
      <c r="AI76" s="150"/>
      <c r="AJ76" s="151"/>
      <c r="AK76" s="150"/>
      <c r="AL76" s="151"/>
      <c r="AM76" s="150"/>
      <c r="AN76" s="151"/>
      <c r="AO76" s="150"/>
      <c r="AP76" s="151"/>
      <c r="AQ76" s="236"/>
      <c r="AR76" s="151"/>
      <c r="AS76" s="150"/>
      <c r="AT76" s="260"/>
      <c r="AU76" s="152"/>
      <c r="AV76" s="156" t="str">
        <f t="shared" si="27"/>
        <v>U13 CAN ONLY COMPETE IN EITHER THE 800m OR 1500m</v>
      </c>
      <c r="AW76" s="156" t="str">
        <f t="shared" si="28"/>
        <v>U15 CAN ONLY COMPETE IN EITHER THE 800m OR 1500m</v>
      </c>
      <c r="AX76" s="156">
        <f t="shared" si="29"/>
        <v>0</v>
      </c>
    </row>
    <row r="77" spans="1:50" s="153" customFormat="1" ht="10.5" customHeight="1">
      <c r="A77" s="466" t="s">
        <v>439</v>
      </c>
      <c r="B77" s="466"/>
      <c r="C77" s="466"/>
      <c r="D77" s="466"/>
      <c r="E77" s="466"/>
      <c r="F77" s="466"/>
      <c r="G77" s="466"/>
      <c r="H77" s="466"/>
      <c r="I77" s="466"/>
      <c r="J77" s="466"/>
      <c r="K77" s="466"/>
      <c r="L77" s="466"/>
      <c r="M77" s="466"/>
      <c r="N77" s="466"/>
      <c r="O77" s="466"/>
      <c r="P77" s="466"/>
      <c r="Q77" s="466"/>
      <c r="R77" s="466"/>
      <c r="S77" s="466"/>
      <c r="T77" s="466"/>
      <c r="U77" s="466"/>
      <c r="V77" s="466"/>
      <c r="W77" s="466"/>
      <c r="X77" s="466"/>
      <c r="Y77" s="466"/>
      <c r="Z77" s="466"/>
      <c r="AA77" s="466"/>
      <c r="AB77" s="466"/>
      <c r="AC77" s="466"/>
      <c r="AD77" s="466"/>
      <c r="AE77" s="466"/>
      <c r="AF77" s="466"/>
      <c r="AG77" s="466"/>
      <c r="AH77" s="466"/>
      <c r="AI77" s="466"/>
      <c r="AJ77" s="466"/>
      <c r="AK77" s="466"/>
      <c r="AL77" s="466"/>
      <c r="AM77" s="466"/>
      <c r="AN77" s="466"/>
      <c r="AO77" s="466"/>
      <c r="AP77" s="466"/>
      <c r="AQ77" s="466"/>
      <c r="AR77" s="466"/>
      <c r="AS77" s="466"/>
      <c r="AT77" s="466"/>
      <c r="AU77" s="152"/>
    </row>
    <row r="78" spans="1:50" s="153" customFormat="1" ht="24" customHeight="1">
      <c r="A78" s="467"/>
      <c r="B78" s="467"/>
      <c r="C78" s="467"/>
      <c r="D78" s="467"/>
      <c r="E78" s="467"/>
      <c r="F78" s="467"/>
      <c r="G78" s="467"/>
      <c r="H78" s="467"/>
      <c r="I78" s="467"/>
      <c r="J78" s="467"/>
      <c r="K78" s="467"/>
      <c r="L78" s="467"/>
      <c r="M78" s="467"/>
      <c r="N78" s="467"/>
      <c r="O78" s="467"/>
      <c r="P78" s="467"/>
      <c r="Q78" s="467"/>
      <c r="R78" s="467"/>
      <c r="S78" s="467"/>
      <c r="T78" s="467"/>
      <c r="U78" s="467"/>
      <c r="V78" s="467"/>
      <c r="W78" s="467"/>
      <c r="X78" s="467"/>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152"/>
    </row>
    <row r="79" spans="1:50" s="153" customFormat="1" ht="24" customHeight="1">
      <c r="A79" s="467"/>
      <c r="B79" s="467"/>
      <c r="C79" s="467"/>
      <c r="D79" s="467"/>
      <c r="E79" s="467"/>
      <c r="F79" s="467"/>
      <c r="G79" s="467"/>
      <c r="H79" s="467"/>
      <c r="I79" s="467"/>
      <c r="J79" s="467"/>
      <c r="K79" s="467"/>
      <c r="L79" s="467"/>
      <c r="M79" s="467"/>
      <c r="N79" s="467"/>
      <c r="O79" s="467"/>
      <c r="P79" s="467"/>
      <c r="Q79" s="467"/>
      <c r="R79" s="467"/>
      <c r="S79" s="467"/>
      <c r="T79" s="467"/>
      <c r="U79" s="467"/>
      <c r="V79" s="467"/>
      <c r="W79" s="467"/>
      <c r="X79" s="467"/>
      <c r="Y79" s="467"/>
      <c r="Z79" s="467"/>
      <c r="AA79" s="467"/>
      <c r="AB79" s="467"/>
      <c r="AC79" s="467"/>
      <c r="AD79" s="467"/>
      <c r="AE79" s="467"/>
      <c r="AF79" s="467"/>
      <c r="AG79" s="467"/>
      <c r="AH79" s="467"/>
      <c r="AI79" s="467"/>
      <c r="AJ79" s="467"/>
      <c r="AK79" s="467"/>
      <c r="AL79" s="467"/>
      <c r="AM79" s="467"/>
      <c r="AN79" s="467"/>
      <c r="AO79" s="467"/>
      <c r="AP79" s="467"/>
      <c r="AQ79" s="467"/>
      <c r="AR79" s="467"/>
      <c r="AS79" s="467"/>
      <c r="AT79" s="467"/>
      <c r="AU79" s="155"/>
    </row>
    <row r="80" spans="1:50" s="153" customFormat="1" ht="24" customHeight="1">
      <c r="A80" s="467"/>
      <c r="B80" s="467"/>
      <c r="C80" s="467"/>
      <c r="D80" s="467"/>
      <c r="E80" s="467"/>
      <c r="F80" s="467"/>
      <c r="G80" s="467"/>
      <c r="H80" s="467"/>
      <c r="I80" s="467"/>
      <c r="J80" s="467"/>
      <c r="K80" s="467"/>
      <c r="L80" s="467"/>
      <c r="M80" s="467"/>
      <c r="N80" s="467"/>
      <c r="O80" s="467"/>
      <c r="P80" s="467"/>
      <c r="Q80" s="467"/>
      <c r="R80" s="467"/>
      <c r="S80" s="467"/>
      <c r="T80" s="467"/>
      <c r="U80" s="467"/>
      <c r="V80" s="467"/>
      <c r="W80" s="467"/>
      <c r="X80" s="467"/>
      <c r="Y80" s="467"/>
      <c r="Z80" s="467"/>
      <c r="AA80" s="467"/>
      <c r="AB80" s="467"/>
      <c r="AC80" s="467"/>
      <c r="AD80" s="467"/>
      <c r="AE80" s="467"/>
      <c r="AF80" s="467"/>
      <c r="AG80" s="467"/>
      <c r="AH80" s="467"/>
      <c r="AI80" s="467"/>
      <c r="AJ80" s="467"/>
      <c r="AK80" s="467"/>
      <c r="AL80" s="467"/>
      <c r="AM80" s="467"/>
      <c r="AN80" s="467"/>
      <c r="AO80" s="467"/>
      <c r="AP80" s="467"/>
      <c r="AQ80" s="467"/>
      <c r="AR80" s="467"/>
      <c r="AS80" s="467"/>
      <c r="AT80" s="467"/>
      <c r="AU80" s="155"/>
    </row>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24.95" customHeight="1"/>
    <row r="125" ht="24.95" customHeight="1"/>
    <row r="126" ht="24.95" customHeight="1"/>
    <row r="127" ht="24.95" customHeight="1"/>
    <row r="128" ht="24.95" customHeight="1"/>
    <row r="129" ht="24.95" customHeight="1"/>
    <row r="130" ht="24.95" customHeight="1"/>
    <row r="131" ht="24.95" customHeight="1"/>
    <row r="132" ht="24.95" customHeight="1"/>
    <row r="133" ht="24.95" customHeight="1"/>
    <row r="134" ht="24.95" customHeight="1"/>
    <row r="135" ht="24.95" customHeight="1"/>
    <row r="136" ht="24.95" customHeight="1"/>
    <row r="137" ht="24.95" customHeight="1"/>
    <row r="138" ht="24.95" customHeight="1"/>
    <row r="139" ht="24.95" customHeight="1"/>
    <row r="140" ht="24.95" customHeight="1"/>
    <row r="141" ht="24.95" customHeight="1"/>
    <row r="142" ht="24.95" customHeight="1"/>
    <row r="143" ht="24.95" customHeight="1"/>
    <row r="144" ht="24.95" customHeight="1"/>
    <row r="145" ht="24.95" customHeight="1"/>
    <row r="146" ht="24.95" customHeight="1"/>
    <row r="147" ht="24.95" customHeight="1"/>
    <row r="148" ht="24.95" customHeight="1"/>
    <row r="149" ht="24.95" customHeight="1"/>
    <row r="150" ht="24.95" customHeight="1"/>
    <row r="151" ht="24.95" customHeight="1"/>
    <row r="152" ht="24.95" customHeight="1"/>
    <row r="153" ht="24.95" customHeight="1"/>
    <row r="154" ht="24.95" customHeight="1"/>
    <row r="155" ht="24.95" customHeight="1"/>
    <row r="156" ht="24.95" customHeight="1"/>
    <row r="157" ht="24.95" customHeight="1"/>
    <row r="158" ht="24.95" customHeight="1"/>
    <row r="159" ht="24.95" customHeight="1"/>
    <row r="160" ht="24.95" customHeight="1"/>
    <row r="161" ht="24.95" customHeight="1"/>
    <row r="162" ht="24.95" customHeight="1"/>
    <row r="163" ht="24.95" customHeight="1"/>
    <row r="164" ht="24.95" customHeight="1"/>
    <row r="165" ht="24.95" customHeight="1"/>
    <row r="166" ht="24.95" customHeight="1"/>
    <row r="167" ht="24.95" customHeight="1"/>
    <row r="168" ht="24.95" customHeight="1"/>
    <row r="169" ht="24.95" customHeight="1"/>
    <row r="170" ht="24.95" customHeight="1"/>
    <row r="171" ht="24.95" customHeight="1"/>
    <row r="172" ht="24.95" customHeight="1"/>
    <row r="173" ht="24.95" customHeight="1"/>
    <row r="174" ht="24.95" customHeight="1"/>
    <row r="175" ht="24.95" customHeight="1"/>
    <row r="176" ht="24.95" customHeight="1"/>
    <row r="177" ht="24.95" customHeight="1"/>
    <row r="178" ht="24.95" customHeight="1"/>
    <row r="179" ht="24.95" customHeight="1"/>
    <row r="180" ht="24.95" customHeight="1"/>
    <row r="181" ht="24.95" customHeight="1"/>
    <row r="182" ht="24.95" customHeight="1"/>
    <row r="183" ht="24.95" customHeight="1"/>
    <row r="184" ht="24.95" customHeight="1"/>
    <row r="185" ht="24.95" customHeight="1"/>
    <row r="186" ht="24.95" customHeight="1"/>
    <row r="187" ht="24.95" customHeight="1"/>
    <row r="188" ht="24.95" customHeight="1"/>
    <row r="189" ht="24.95" customHeight="1"/>
    <row r="190" ht="24.95" customHeight="1"/>
    <row r="191" ht="24.95" customHeight="1"/>
    <row r="192" ht="24.95" customHeight="1"/>
    <row r="193" ht="24.95" customHeight="1"/>
    <row r="194" ht="24.95" customHeight="1"/>
    <row r="195" ht="24.95" customHeight="1"/>
    <row r="196" ht="24.95" customHeight="1"/>
    <row r="197" ht="24.95" customHeight="1"/>
    <row r="198" ht="24.95" customHeight="1"/>
    <row r="199" ht="24.95" customHeight="1"/>
    <row r="200" ht="24.95" customHeight="1"/>
    <row r="201" ht="24.95" customHeight="1"/>
    <row r="202" ht="24.95" customHeight="1"/>
    <row r="203" ht="24.95" customHeight="1"/>
    <row r="204" ht="24.95" customHeight="1"/>
    <row r="205" ht="24.95" customHeight="1"/>
    <row r="206" ht="24.95" customHeight="1"/>
    <row r="207" ht="24.95" customHeight="1"/>
    <row r="208" ht="24.95" customHeight="1"/>
    <row r="209" ht="24.95" customHeight="1"/>
    <row r="210" ht="24.95" customHeight="1"/>
    <row r="211" ht="24.95" customHeight="1"/>
    <row r="212" ht="24.95" customHeight="1"/>
    <row r="213" ht="24.95" customHeight="1"/>
    <row r="214" ht="24.95" customHeight="1"/>
    <row r="215" ht="24.95" customHeight="1"/>
    <row r="216" ht="24.95" customHeight="1"/>
    <row r="217" ht="24.95" customHeight="1"/>
    <row r="218" ht="24.95" customHeight="1"/>
    <row r="219" ht="24.95" customHeight="1"/>
    <row r="220" ht="24.95" customHeight="1"/>
    <row r="221" ht="24.95" customHeight="1"/>
    <row r="222" ht="24.95" customHeight="1"/>
    <row r="223" ht="24.95" customHeight="1"/>
    <row r="224" ht="24.95" customHeight="1"/>
    <row r="225" ht="24.95" customHeight="1"/>
    <row r="226" ht="24.95" customHeight="1"/>
    <row r="227" ht="24.95" customHeight="1"/>
    <row r="228" ht="24.95" customHeight="1"/>
  </sheetData>
  <mergeCells count="24">
    <mergeCell ref="AE31:AF32"/>
    <mergeCell ref="A76:N76"/>
    <mergeCell ref="P76:AC76"/>
    <mergeCell ref="B47:O47"/>
    <mergeCell ref="P47:AD47"/>
    <mergeCell ref="AE47:AP47"/>
    <mergeCell ref="A43:AT46"/>
    <mergeCell ref="A42:N42"/>
    <mergeCell ref="P42:AC42"/>
    <mergeCell ref="B14:O14"/>
    <mergeCell ref="P13:AD13"/>
    <mergeCell ref="P14:AD14"/>
    <mergeCell ref="AR13:AT13"/>
    <mergeCell ref="AR14:AT14"/>
    <mergeCell ref="AE13:AP13"/>
    <mergeCell ref="AE14:AP14"/>
    <mergeCell ref="B13:O13"/>
    <mergeCell ref="A77:AT80"/>
    <mergeCell ref="AR47:AT47"/>
    <mergeCell ref="B48:O48"/>
    <mergeCell ref="P48:AD48"/>
    <mergeCell ref="AE48:AP48"/>
    <mergeCell ref="AR48:AT48"/>
    <mergeCell ref="AE66:AF67"/>
  </mergeCells>
  <phoneticPr fontId="28" type="noConversion"/>
  <printOptions horizontalCentered="1" verticalCentered="1"/>
  <pageMargins left="0" right="0" top="0" bottom="0" header="0" footer="0"/>
  <pageSetup paperSize="9" scale="58" fitToHeight="0" orientation="landscape" horizontalDpi="4294967295" verticalDpi="300" r:id="rId1"/>
  <headerFooter alignWithMargins="0"/>
  <rowBreaks count="1" manualBreakCount="1">
    <brk id="46" max="43" man="1"/>
  </rowBreaks>
</worksheet>
</file>

<file path=xl/worksheets/sheet15.xml><?xml version="1.0" encoding="utf-8"?>
<worksheet xmlns="http://schemas.openxmlformats.org/spreadsheetml/2006/main" xmlns:r="http://schemas.openxmlformats.org/officeDocument/2006/relationships">
  <sheetPr>
    <pageSetUpPr fitToPage="1"/>
  </sheetPr>
  <dimension ref="A1:AX228"/>
  <sheetViews>
    <sheetView view="pageBreakPreview" topLeftCell="A13" zoomScale="70" zoomScaleNormal="70" zoomScaleSheetLayoutView="70" workbookViewId="0">
      <selection activeCell="M24" sqref="M24"/>
    </sheetView>
  </sheetViews>
  <sheetFormatPr defaultColWidth="8" defaultRowHeight="15.75" outlineLevelRow="1"/>
  <cols>
    <col min="1" max="1" width="30.5703125" style="140" customWidth="1"/>
    <col min="2" max="3" width="3.7109375" style="141" customWidth="1"/>
    <col min="4" max="15" width="3.7109375" style="139" customWidth="1"/>
    <col min="16" max="16" width="30.7109375" style="141" customWidth="1"/>
    <col min="17" max="30" width="3.7109375" style="141" customWidth="1"/>
    <col min="31" max="31" width="30.7109375" style="141" customWidth="1"/>
    <col min="32" max="47" width="3.7109375" style="141" customWidth="1"/>
    <col min="48" max="48" width="26.7109375" style="140" bestFit="1" customWidth="1"/>
    <col min="49" max="49" width="25.85546875" style="140" bestFit="1" customWidth="1"/>
    <col min="50" max="50" width="26.42578125" style="140" bestFit="1" customWidth="1"/>
    <col min="51" max="51" width="18" style="140" customWidth="1"/>
    <col min="52" max="16384" width="8" style="140"/>
  </cols>
  <sheetData>
    <row r="1" spans="1:47" ht="100.5" customHeight="1" outlineLevel="1">
      <c r="A1" s="195" t="s">
        <v>194</v>
      </c>
      <c r="B1" s="196"/>
      <c r="C1" s="198" t="str">
        <f>C15</f>
        <v>N/S  LJ</v>
      </c>
      <c r="D1" s="198" t="str">
        <f>D15</f>
        <v>LONG JUMP</v>
      </c>
      <c r="E1" s="198" t="str">
        <f t="shared" ref="E1:N2" si="0">E15</f>
        <v>70mH</v>
      </c>
      <c r="F1" s="198" t="str">
        <f t="shared" si="0"/>
        <v>1500m</v>
      </c>
      <c r="G1" s="198" t="str">
        <f t="shared" si="0"/>
        <v>DISCUS</v>
      </c>
      <c r="H1" s="198" t="str">
        <f t="shared" si="0"/>
        <v>HIGH JUMP</v>
      </c>
      <c r="I1" s="198" t="str">
        <f t="shared" si="0"/>
        <v>100m</v>
      </c>
      <c r="J1" s="198" t="str">
        <f t="shared" si="0"/>
        <v>SHOT</v>
      </c>
      <c r="K1" s="198" t="str">
        <f t="shared" si="0"/>
        <v>JAVELIN</v>
      </c>
      <c r="L1" s="198" t="str">
        <f t="shared" si="0"/>
        <v>200m</v>
      </c>
      <c r="M1" s="198" t="str">
        <f t="shared" si="0"/>
        <v>800m</v>
      </c>
      <c r="N1" s="198" t="str">
        <f t="shared" si="0"/>
        <v>4 x 100m</v>
      </c>
      <c r="O1" s="199"/>
      <c r="P1" s="195" t="s">
        <v>200</v>
      </c>
      <c r="Q1" s="196"/>
      <c r="R1" s="198" t="str">
        <f t="shared" ref="R1:AC2" si="1">R15</f>
        <v>HIGH JUMP</v>
      </c>
      <c r="S1" s="198" t="str">
        <f t="shared" si="1"/>
        <v>75mH</v>
      </c>
      <c r="T1" s="198" t="str">
        <f t="shared" si="1"/>
        <v>DISCUS</v>
      </c>
      <c r="U1" s="198" t="str">
        <f t="shared" si="1"/>
        <v>1500m</v>
      </c>
      <c r="V1" s="198" t="str">
        <f t="shared" si="1"/>
        <v>SHOT</v>
      </c>
      <c r="W1" s="198" t="str">
        <f t="shared" si="1"/>
        <v>100m</v>
      </c>
      <c r="X1" s="198" t="str">
        <f t="shared" si="1"/>
        <v>JAVELIN</v>
      </c>
      <c r="Y1" s="198" t="str">
        <f t="shared" si="1"/>
        <v>300m</v>
      </c>
      <c r="Z1" s="198" t="str">
        <f t="shared" si="1"/>
        <v>LONG JUMP</v>
      </c>
      <c r="AA1" s="198" t="str">
        <f t="shared" si="1"/>
        <v>200m</v>
      </c>
      <c r="AB1" s="198" t="str">
        <f t="shared" si="1"/>
        <v>800m</v>
      </c>
      <c r="AC1" s="198" t="str">
        <f t="shared" si="1"/>
        <v>4 x 100m</v>
      </c>
      <c r="AD1" s="229"/>
      <c r="AE1" s="195" t="s">
        <v>201</v>
      </c>
      <c r="AF1" s="196"/>
      <c r="AG1" s="198" t="str">
        <f t="shared" ref="AG1:AS2" si="2">AG15</f>
        <v>HIGH JUMP</v>
      </c>
      <c r="AH1" s="198" t="str">
        <f t="shared" si="2"/>
        <v>DISCUS</v>
      </c>
      <c r="AI1" s="198" t="str">
        <f t="shared" si="2"/>
        <v>80mH</v>
      </c>
      <c r="AJ1" s="198" t="str">
        <f t="shared" si="2"/>
        <v>1500m</v>
      </c>
      <c r="AK1" s="198" t="str">
        <f t="shared" si="2"/>
        <v>SHOT</v>
      </c>
      <c r="AL1" s="198" t="str">
        <f t="shared" si="2"/>
        <v>100m</v>
      </c>
      <c r="AM1" s="198" t="str">
        <f t="shared" si="2"/>
        <v>JAVELIN</v>
      </c>
      <c r="AN1" s="198" t="str">
        <f t="shared" si="2"/>
        <v>300m</v>
      </c>
      <c r="AO1" s="198" t="str">
        <f t="shared" si="2"/>
        <v>LONG JUMP</v>
      </c>
      <c r="AP1" s="198" t="str">
        <f t="shared" si="2"/>
        <v>200m</v>
      </c>
      <c r="AQ1" s="198">
        <f t="shared" si="2"/>
        <v>0</v>
      </c>
      <c r="AR1" s="198" t="str">
        <f t="shared" si="2"/>
        <v>800m</v>
      </c>
      <c r="AS1" s="198" t="str">
        <f t="shared" si="2"/>
        <v>4 x 100m</v>
      </c>
    </row>
    <row r="2" spans="1:47" ht="36.75" outlineLevel="1">
      <c r="A2" s="200"/>
      <c r="B2" s="147"/>
      <c r="C2" s="202">
        <f>C16</f>
        <v>0.40625</v>
      </c>
      <c r="D2" s="202">
        <f>D16</f>
        <v>0.41666666666666669</v>
      </c>
      <c r="E2" s="202">
        <f t="shared" si="0"/>
        <v>0.4375</v>
      </c>
      <c r="F2" s="202">
        <f t="shared" si="0"/>
        <v>0.45833333333333331</v>
      </c>
      <c r="G2" s="202">
        <f t="shared" si="0"/>
        <v>0.5</v>
      </c>
      <c r="H2" s="202">
        <f t="shared" si="0"/>
        <v>0.54166666666666663</v>
      </c>
      <c r="I2" s="202">
        <f t="shared" si="0"/>
        <v>0.55555555555555558</v>
      </c>
      <c r="J2" s="202">
        <f t="shared" si="0"/>
        <v>0.58333333333333337</v>
      </c>
      <c r="K2" s="202">
        <f t="shared" si="0"/>
        <v>0.625</v>
      </c>
      <c r="L2" s="202">
        <f t="shared" si="0"/>
        <v>0.63888888888888895</v>
      </c>
      <c r="M2" s="202">
        <f t="shared" si="0"/>
        <v>0.66319444444444442</v>
      </c>
      <c r="N2" s="202">
        <f t="shared" si="0"/>
        <v>0.69791666666666663</v>
      </c>
      <c r="O2" s="203"/>
      <c r="P2" s="200"/>
      <c r="Q2" s="147"/>
      <c r="R2" s="202">
        <f t="shared" si="1"/>
        <v>0.41666666666666669</v>
      </c>
      <c r="S2" s="202">
        <f t="shared" si="1"/>
        <v>0.4513888888888889</v>
      </c>
      <c r="T2" s="202">
        <f t="shared" si="1"/>
        <v>0.45833333333333331</v>
      </c>
      <c r="U2" s="202">
        <f t="shared" si="1"/>
        <v>0.47222222222222227</v>
      </c>
      <c r="V2" s="202">
        <f t="shared" si="1"/>
        <v>0.5</v>
      </c>
      <c r="W2" s="202">
        <f t="shared" si="1"/>
        <v>0.54861111111111105</v>
      </c>
      <c r="X2" s="202">
        <f t="shared" si="1"/>
        <v>0.58333333333333337</v>
      </c>
      <c r="Y2" s="202">
        <f t="shared" si="1"/>
        <v>0.59027777777777779</v>
      </c>
      <c r="Z2" s="202">
        <f t="shared" si="1"/>
        <v>0.625</v>
      </c>
      <c r="AA2" s="202">
        <f t="shared" si="1"/>
        <v>0.64583333333333337</v>
      </c>
      <c r="AB2" s="202">
        <f t="shared" si="1"/>
        <v>0.67708333333333337</v>
      </c>
      <c r="AC2" s="202">
        <f t="shared" si="1"/>
        <v>0.70486111111111116</v>
      </c>
      <c r="AD2" s="230"/>
      <c r="AE2" s="200"/>
      <c r="AF2" s="147"/>
      <c r="AG2" s="202">
        <f t="shared" si="2"/>
        <v>0.41666666666666669</v>
      </c>
      <c r="AH2" s="202">
        <f t="shared" si="2"/>
        <v>0.45833333333333331</v>
      </c>
      <c r="AI2" s="202">
        <f t="shared" si="2"/>
        <v>0.46527777777777773</v>
      </c>
      <c r="AJ2" s="202">
        <f t="shared" si="2"/>
        <v>0.47222222222222227</v>
      </c>
      <c r="AK2" s="202">
        <f t="shared" si="2"/>
        <v>0.5</v>
      </c>
      <c r="AL2" s="202">
        <f t="shared" si="2"/>
        <v>0.55208333333333337</v>
      </c>
      <c r="AM2" s="202">
        <f t="shared" si="2"/>
        <v>0.58333333333333337</v>
      </c>
      <c r="AN2" s="202">
        <f t="shared" si="2"/>
        <v>0.59375</v>
      </c>
      <c r="AO2" s="202">
        <f t="shared" si="2"/>
        <v>0.625</v>
      </c>
      <c r="AP2" s="202">
        <f t="shared" si="2"/>
        <v>0.65277777777777779</v>
      </c>
      <c r="AQ2" s="202">
        <f t="shared" si="2"/>
        <v>0</v>
      </c>
      <c r="AR2" s="202">
        <f t="shared" si="2"/>
        <v>0.67708333333333337</v>
      </c>
      <c r="AS2" s="202">
        <f t="shared" si="2"/>
        <v>0.71180555555555547</v>
      </c>
    </row>
    <row r="3" spans="1:47" ht="26.1" customHeight="1" outlineLevel="1">
      <c r="A3" s="200" t="s">
        <v>48</v>
      </c>
      <c r="B3" s="147"/>
      <c r="C3" s="231">
        <f t="shared" ref="C3:N3" si="3">COUNTIF(C17:C41,"ns")</f>
        <v>4</v>
      </c>
      <c r="D3" s="231">
        <f t="shared" si="3"/>
        <v>0</v>
      </c>
      <c r="E3" s="231">
        <f t="shared" si="3"/>
        <v>0</v>
      </c>
      <c r="F3" s="231">
        <f t="shared" si="3"/>
        <v>0</v>
      </c>
      <c r="G3" s="231">
        <f t="shared" si="3"/>
        <v>0</v>
      </c>
      <c r="H3" s="231">
        <f t="shared" si="3"/>
        <v>0</v>
      </c>
      <c r="I3" s="231">
        <f t="shared" si="3"/>
        <v>3</v>
      </c>
      <c r="J3" s="231">
        <f t="shared" si="3"/>
        <v>0</v>
      </c>
      <c r="K3" s="231">
        <f t="shared" si="3"/>
        <v>0</v>
      </c>
      <c r="L3" s="231">
        <f t="shared" si="3"/>
        <v>3</v>
      </c>
      <c r="M3" s="231">
        <f t="shared" si="3"/>
        <v>0</v>
      </c>
      <c r="N3" s="231">
        <f t="shared" si="3"/>
        <v>0</v>
      </c>
      <c r="O3" s="203"/>
      <c r="P3" s="200" t="s">
        <v>48</v>
      </c>
      <c r="Q3" s="147"/>
      <c r="R3" s="231">
        <f t="shared" ref="R3:AC3" si="4">COUNTIF(R17:R41,"ns")</f>
        <v>0</v>
      </c>
      <c r="S3" s="231">
        <f t="shared" si="4"/>
        <v>0</v>
      </c>
      <c r="T3" s="231">
        <f t="shared" si="4"/>
        <v>0</v>
      </c>
      <c r="U3" s="231">
        <f t="shared" si="4"/>
        <v>0</v>
      </c>
      <c r="V3" s="231">
        <f t="shared" si="4"/>
        <v>0</v>
      </c>
      <c r="W3" s="231">
        <f t="shared" si="4"/>
        <v>2</v>
      </c>
      <c r="X3" s="231">
        <f t="shared" si="4"/>
        <v>0</v>
      </c>
      <c r="Y3" s="231">
        <f t="shared" si="4"/>
        <v>2</v>
      </c>
      <c r="Z3" s="231">
        <f t="shared" si="4"/>
        <v>0</v>
      </c>
      <c r="AA3" s="231">
        <f t="shared" si="4"/>
        <v>1</v>
      </c>
      <c r="AB3" s="231">
        <f t="shared" si="4"/>
        <v>0</v>
      </c>
      <c r="AC3" s="231">
        <f t="shared" si="4"/>
        <v>0</v>
      </c>
      <c r="AD3" s="230"/>
      <c r="AE3" s="200" t="s">
        <v>48</v>
      </c>
      <c r="AF3" s="147"/>
      <c r="AG3" s="231">
        <f t="shared" ref="AG3:AS3" si="5">COUNTIF(AG17:AG42,"ns")</f>
        <v>0</v>
      </c>
      <c r="AH3" s="231">
        <f t="shared" si="5"/>
        <v>0</v>
      </c>
      <c r="AI3" s="231">
        <f t="shared" si="5"/>
        <v>0</v>
      </c>
      <c r="AJ3" s="231">
        <f t="shared" si="5"/>
        <v>0</v>
      </c>
      <c r="AK3" s="231">
        <f t="shared" si="5"/>
        <v>0</v>
      </c>
      <c r="AL3" s="231">
        <f t="shared" si="5"/>
        <v>0</v>
      </c>
      <c r="AM3" s="231">
        <f t="shared" si="5"/>
        <v>0</v>
      </c>
      <c r="AN3" s="231">
        <f t="shared" si="5"/>
        <v>0</v>
      </c>
      <c r="AO3" s="231">
        <f t="shared" si="5"/>
        <v>0</v>
      </c>
      <c r="AP3" s="231">
        <f t="shared" si="5"/>
        <v>0</v>
      </c>
      <c r="AQ3" s="231">
        <f t="shared" si="5"/>
        <v>0</v>
      </c>
      <c r="AR3" s="231">
        <f t="shared" si="5"/>
        <v>0</v>
      </c>
      <c r="AS3" s="231">
        <f t="shared" si="5"/>
        <v>0</v>
      </c>
    </row>
    <row r="4" spans="1:47" ht="26.1" customHeight="1" outlineLevel="1">
      <c r="A4" s="200" t="s">
        <v>253</v>
      </c>
      <c r="B4" s="147"/>
      <c r="C4" s="231">
        <f>COUNTIF(C17:C41,"B")</f>
        <v>0</v>
      </c>
      <c r="D4" s="231">
        <f>COUNTIF(D17:D41,"B")</f>
        <v>1</v>
      </c>
      <c r="E4" s="231">
        <f t="shared" ref="E4:N4" si="6">COUNTIF(E17:E41,"B")</f>
        <v>0</v>
      </c>
      <c r="F4" s="231">
        <f t="shared" si="6"/>
        <v>0</v>
      </c>
      <c r="G4" s="231">
        <f t="shared" si="6"/>
        <v>1</v>
      </c>
      <c r="H4" s="231">
        <f t="shared" si="6"/>
        <v>0</v>
      </c>
      <c r="I4" s="231">
        <f t="shared" si="6"/>
        <v>1</v>
      </c>
      <c r="J4" s="231">
        <f t="shared" si="6"/>
        <v>1</v>
      </c>
      <c r="K4" s="231">
        <f t="shared" si="6"/>
        <v>1</v>
      </c>
      <c r="L4" s="231">
        <f t="shared" si="6"/>
        <v>1</v>
      </c>
      <c r="M4" s="231">
        <f t="shared" si="6"/>
        <v>0</v>
      </c>
      <c r="N4" s="231">
        <f t="shared" si="6"/>
        <v>0</v>
      </c>
      <c r="O4" s="203"/>
      <c r="P4" s="200" t="s">
        <v>253</v>
      </c>
      <c r="Q4" s="147"/>
      <c r="R4" s="231">
        <f t="shared" ref="R4:AC4" si="7">COUNTIF(R17:R41,"B")</f>
        <v>0</v>
      </c>
      <c r="S4" s="231">
        <f t="shared" si="7"/>
        <v>0</v>
      </c>
      <c r="T4" s="231">
        <f t="shared" si="7"/>
        <v>0</v>
      </c>
      <c r="U4" s="231">
        <f t="shared" si="7"/>
        <v>0</v>
      </c>
      <c r="V4" s="231">
        <f t="shared" si="7"/>
        <v>0</v>
      </c>
      <c r="W4" s="231">
        <f t="shared" si="7"/>
        <v>1</v>
      </c>
      <c r="X4" s="231">
        <f t="shared" si="7"/>
        <v>0</v>
      </c>
      <c r="Y4" s="231">
        <f t="shared" si="7"/>
        <v>1</v>
      </c>
      <c r="Z4" s="231">
        <f t="shared" si="7"/>
        <v>1</v>
      </c>
      <c r="AA4" s="231">
        <f t="shared" si="7"/>
        <v>1</v>
      </c>
      <c r="AB4" s="231">
        <f t="shared" si="7"/>
        <v>0</v>
      </c>
      <c r="AC4" s="231">
        <f t="shared" si="7"/>
        <v>0</v>
      </c>
      <c r="AD4" s="230"/>
      <c r="AE4" s="200" t="s">
        <v>253</v>
      </c>
      <c r="AF4" s="147"/>
      <c r="AG4" s="231">
        <f>COUNTIF(AG17:AG42,"B")</f>
        <v>0</v>
      </c>
      <c r="AH4" s="231">
        <f t="shared" ref="AH4:AS4" si="8">COUNTIF(AH17:AH42,"B")</f>
        <v>0</v>
      </c>
      <c r="AI4" s="231">
        <f t="shared" si="8"/>
        <v>0</v>
      </c>
      <c r="AJ4" s="231">
        <f t="shared" si="8"/>
        <v>0</v>
      </c>
      <c r="AK4" s="231">
        <f t="shared" si="8"/>
        <v>0</v>
      </c>
      <c r="AL4" s="231">
        <f t="shared" si="8"/>
        <v>0</v>
      </c>
      <c r="AM4" s="231">
        <f t="shared" si="8"/>
        <v>0</v>
      </c>
      <c r="AN4" s="231">
        <f t="shared" si="8"/>
        <v>0</v>
      </c>
      <c r="AO4" s="231">
        <f t="shared" si="8"/>
        <v>0</v>
      </c>
      <c r="AP4" s="231">
        <f t="shared" si="8"/>
        <v>0</v>
      </c>
      <c r="AQ4" s="231">
        <f t="shared" si="8"/>
        <v>0</v>
      </c>
      <c r="AR4" s="231">
        <f t="shared" si="8"/>
        <v>0</v>
      </c>
      <c r="AS4" s="231">
        <f t="shared" si="8"/>
        <v>0</v>
      </c>
    </row>
    <row r="5" spans="1:47" ht="26.1" customHeight="1" outlineLevel="1">
      <c r="A5" s="200" t="s">
        <v>84</v>
      </c>
      <c r="B5" s="147"/>
      <c r="C5" s="251">
        <f>COUNTIF(C17:C41,"A")</f>
        <v>0</v>
      </c>
      <c r="D5" s="251">
        <f>COUNTIF(D17:D41,"A")</f>
        <v>1</v>
      </c>
      <c r="E5" s="251">
        <f t="shared" ref="E5:M5" si="9">COUNTIF(E17:E41,"A")</f>
        <v>0</v>
      </c>
      <c r="F5" s="251">
        <f t="shared" si="9"/>
        <v>0</v>
      </c>
      <c r="G5" s="251">
        <f t="shared" si="9"/>
        <v>1</v>
      </c>
      <c r="H5" s="251">
        <f t="shared" si="9"/>
        <v>0</v>
      </c>
      <c r="I5" s="251">
        <f t="shared" si="9"/>
        <v>1</v>
      </c>
      <c r="J5" s="251">
        <f t="shared" si="9"/>
        <v>1</v>
      </c>
      <c r="K5" s="251">
        <f t="shared" si="9"/>
        <v>1</v>
      </c>
      <c r="L5" s="251">
        <f t="shared" si="9"/>
        <v>1</v>
      </c>
      <c r="M5" s="251">
        <f t="shared" si="9"/>
        <v>1</v>
      </c>
      <c r="N5" s="251">
        <f>COUNTIF(N17:N41,"1")</f>
        <v>1</v>
      </c>
      <c r="O5" s="203"/>
      <c r="P5" s="200" t="s">
        <v>84</v>
      </c>
      <c r="Q5" s="147"/>
      <c r="R5" s="251">
        <f t="shared" ref="R5:AB5" si="10">COUNTIF(R17:R41,"A")</f>
        <v>1</v>
      </c>
      <c r="S5" s="251">
        <f t="shared" si="10"/>
        <v>0</v>
      </c>
      <c r="T5" s="251">
        <f t="shared" si="10"/>
        <v>0</v>
      </c>
      <c r="U5" s="251">
        <f t="shared" si="10"/>
        <v>0</v>
      </c>
      <c r="V5" s="251">
        <f t="shared" si="10"/>
        <v>0</v>
      </c>
      <c r="W5" s="251">
        <f t="shared" si="10"/>
        <v>1</v>
      </c>
      <c r="X5" s="251">
        <f t="shared" si="10"/>
        <v>0</v>
      </c>
      <c r="Y5" s="251">
        <f t="shared" si="10"/>
        <v>1</v>
      </c>
      <c r="Z5" s="251">
        <f t="shared" si="10"/>
        <v>1</v>
      </c>
      <c r="AA5" s="251">
        <f t="shared" si="10"/>
        <v>1</v>
      </c>
      <c r="AB5" s="251">
        <f t="shared" si="10"/>
        <v>1</v>
      </c>
      <c r="AC5" s="251">
        <f>COUNTIF(AC17:AC41,"1")</f>
        <v>1</v>
      </c>
      <c r="AD5" s="230"/>
      <c r="AE5" s="200" t="s">
        <v>84</v>
      </c>
      <c r="AF5" s="147"/>
      <c r="AG5" s="251">
        <f>COUNTIF(AG17:AG42,"A")</f>
        <v>0</v>
      </c>
      <c r="AH5" s="251">
        <f t="shared" ref="AH5:AR5" si="11">COUNTIF(AH17:AH42,"A")</f>
        <v>1</v>
      </c>
      <c r="AI5" s="251">
        <f t="shared" si="11"/>
        <v>0</v>
      </c>
      <c r="AJ5" s="251">
        <f t="shared" si="11"/>
        <v>0</v>
      </c>
      <c r="AK5" s="251">
        <f t="shared" si="11"/>
        <v>0</v>
      </c>
      <c r="AL5" s="251">
        <f t="shared" si="11"/>
        <v>1</v>
      </c>
      <c r="AM5" s="251">
        <f t="shared" si="11"/>
        <v>0</v>
      </c>
      <c r="AN5" s="251">
        <f t="shared" si="11"/>
        <v>0</v>
      </c>
      <c r="AO5" s="251">
        <f t="shared" si="11"/>
        <v>0</v>
      </c>
      <c r="AP5" s="251">
        <f t="shared" si="11"/>
        <v>1</v>
      </c>
      <c r="AQ5" s="251">
        <f t="shared" si="11"/>
        <v>0</v>
      </c>
      <c r="AR5" s="251">
        <f t="shared" si="11"/>
        <v>0</v>
      </c>
      <c r="AS5" s="251">
        <f>COUNTIF(AS17:AS42,"1")</f>
        <v>0</v>
      </c>
    </row>
    <row r="6" spans="1:47" outlineLevel="1">
      <c r="A6" s="200"/>
      <c r="B6" s="147"/>
      <c r="C6" s="202"/>
      <c r="D6" s="202"/>
      <c r="E6" s="202"/>
      <c r="F6" s="202"/>
      <c r="G6" s="202"/>
      <c r="H6" s="202"/>
      <c r="I6" s="202"/>
      <c r="J6" s="202"/>
      <c r="K6" s="202"/>
      <c r="L6" s="202"/>
      <c r="M6" s="202"/>
      <c r="N6" s="202"/>
      <c r="O6" s="203"/>
      <c r="P6" s="200"/>
      <c r="Q6" s="147"/>
      <c r="R6" s="202"/>
      <c r="S6" s="202"/>
      <c r="T6" s="202"/>
      <c r="U6" s="202"/>
      <c r="V6" s="202"/>
      <c r="W6" s="202"/>
      <c r="X6" s="202"/>
      <c r="Y6" s="202"/>
      <c r="Z6" s="202"/>
      <c r="AA6" s="202"/>
      <c r="AB6" s="202"/>
      <c r="AC6" s="202"/>
      <c r="AD6" s="230"/>
      <c r="AE6" s="200"/>
      <c r="AF6" s="147"/>
      <c r="AG6" s="202"/>
      <c r="AH6" s="202"/>
      <c r="AI6" s="202"/>
      <c r="AJ6" s="202"/>
      <c r="AK6" s="202"/>
      <c r="AL6" s="202"/>
      <c r="AM6" s="202"/>
      <c r="AN6" s="202"/>
      <c r="AO6" s="202"/>
      <c r="AP6" s="202"/>
      <c r="AQ6" s="202"/>
      <c r="AR6" s="202"/>
      <c r="AS6" s="202"/>
    </row>
    <row r="7" spans="1:47" ht="99.75" customHeight="1" outlineLevel="1">
      <c r="A7" s="250" t="s">
        <v>203</v>
      </c>
      <c r="B7" s="196"/>
      <c r="C7" s="198" t="str">
        <f>C49</f>
        <v>ns  LJ</v>
      </c>
      <c r="D7" s="198" t="str">
        <f>D49</f>
        <v>1500m</v>
      </c>
      <c r="E7" s="198" t="str">
        <f t="shared" ref="E7:N8" si="12">E49</f>
        <v>75mH</v>
      </c>
      <c r="F7" s="198" t="str">
        <f t="shared" si="12"/>
        <v>SHOT</v>
      </c>
      <c r="G7" s="198" t="str">
        <f t="shared" si="12"/>
        <v>DISCUS</v>
      </c>
      <c r="H7" s="198" t="str">
        <f t="shared" si="12"/>
        <v>LONG JUMP</v>
      </c>
      <c r="I7" s="198" t="str">
        <f t="shared" si="12"/>
        <v>100m</v>
      </c>
      <c r="J7" s="198" t="str">
        <f t="shared" si="12"/>
        <v>HIGH JUMP</v>
      </c>
      <c r="K7" s="198" t="str">
        <f t="shared" si="12"/>
        <v>JAVELIN</v>
      </c>
      <c r="L7" s="198" t="str">
        <f t="shared" si="12"/>
        <v>200m</v>
      </c>
      <c r="M7" s="198" t="str">
        <f t="shared" si="12"/>
        <v>800m</v>
      </c>
      <c r="N7" s="198" t="str">
        <f t="shared" si="12"/>
        <v>4 x 100m</v>
      </c>
      <c r="O7" s="199"/>
      <c r="P7" s="250" t="s">
        <v>204</v>
      </c>
      <c r="Q7" s="196"/>
      <c r="R7" s="198" t="str">
        <f t="shared" ref="R7:AC8" si="13">R49</f>
        <v>DISCUS</v>
      </c>
      <c r="S7" s="198" t="str">
        <f t="shared" si="13"/>
        <v>80mH</v>
      </c>
      <c r="T7" s="198" t="str">
        <f t="shared" si="13"/>
        <v>HIGH JUMP</v>
      </c>
      <c r="U7" s="198" t="str">
        <f t="shared" si="13"/>
        <v>1500m</v>
      </c>
      <c r="V7" s="198" t="str">
        <f t="shared" si="13"/>
        <v>JAVELIN</v>
      </c>
      <c r="W7" s="198" t="str">
        <f t="shared" si="13"/>
        <v>100m</v>
      </c>
      <c r="X7" s="198" t="str">
        <f t="shared" si="13"/>
        <v>LONG JUMP</v>
      </c>
      <c r="Y7" s="198" t="str">
        <f t="shared" si="13"/>
        <v>400m</v>
      </c>
      <c r="Z7" s="198" t="str">
        <f t="shared" si="13"/>
        <v>SHOT</v>
      </c>
      <c r="AA7" s="198" t="str">
        <f t="shared" si="13"/>
        <v>200m</v>
      </c>
      <c r="AB7" s="198" t="str">
        <f t="shared" si="13"/>
        <v>800m</v>
      </c>
      <c r="AC7" s="198" t="str">
        <f t="shared" si="13"/>
        <v>4 x 100m</v>
      </c>
      <c r="AD7" s="229"/>
      <c r="AE7" s="250" t="s">
        <v>205</v>
      </c>
      <c r="AF7" s="196"/>
      <c r="AG7" s="198" t="str">
        <f t="shared" ref="AG7:AS8" si="14">AG49</f>
        <v>DISCUS</v>
      </c>
      <c r="AH7" s="198" t="str">
        <f t="shared" si="14"/>
        <v>HIGH JUMP</v>
      </c>
      <c r="AI7" s="198" t="str">
        <f t="shared" si="14"/>
        <v>100mH</v>
      </c>
      <c r="AJ7" s="198" t="str">
        <f t="shared" si="14"/>
        <v>1500m</v>
      </c>
      <c r="AK7" s="198" t="str">
        <f t="shared" si="14"/>
        <v>JAVELIN</v>
      </c>
      <c r="AL7" s="198" t="str">
        <f t="shared" si="14"/>
        <v>100m</v>
      </c>
      <c r="AM7" s="198" t="str">
        <f t="shared" si="14"/>
        <v>LONG JUMP</v>
      </c>
      <c r="AN7" s="198" t="str">
        <f t="shared" si="14"/>
        <v>400m</v>
      </c>
      <c r="AO7" s="198" t="str">
        <f t="shared" si="14"/>
        <v>SHOT</v>
      </c>
      <c r="AP7" s="198" t="str">
        <f t="shared" si="14"/>
        <v>200m</v>
      </c>
      <c r="AQ7" s="198">
        <f t="shared" si="14"/>
        <v>0</v>
      </c>
      <c r="AR7" s="198" t="str">
        <f t="shared" si="14"/>
        <v>800m</v>
      </c>
      <c r="AS7" s="198" t="str">
        <f t="shared" si="14"/>
        <v>4 x 100m</v>
      </c>
    </row>
    <row r="8" spans="1:47" ht="36.75" outlineLevel="1">
      <c r="A8" s="200"/>
      <c r="B8" s="147"/>
      <c r="C8" s="202">
        <f>C50</f>
        <v>0.40625</v>
      </c>
      <c r="D8" s="202">
        <f>D50</f>
        <v>0.44444444444444442</v>
      </c>
      <c r="E8" s="202">
        <f t="shared" si="12"/>
        <v>0.4513888888888889</v>
      </c>
      <c r="F8" s="202">
        <f t="shared" si="12"/>
        <v>0.45833333333333331</v>
      </c>
      <c r="G8" s="202">
        <f t="shared" si="12"/>
        <v>0.5</v>
      </c>
      <c r="H8" s="202">
        <f t="shared" si="12"/>
        <v>0.54166666666666663</v>
      </c>
      <c r="I8" s="202">
        <f t="shared" si="12"/>
        <v>0.55902777777777779</v>
      </c>
      <c r="J8" s="202">
        <f t="shared" si="12"/>
        <v>0.60416666666666663</v>
      </c>
      <c r="K8" s="202">
        <f t="shared" si="12"/>
        <v>0.625</v>
      </c>
      <c r="L8" s="202">
        <f t="shared" si="12"/>
        <v>0.64236111111111105</v>
      </c>
      <c r="M8" s="202">
        <f t="shared" si="12"/>
        <v>0.67013888888888884</v>
      </c>
      <c r="N8" s="202">
        <f t="shared" si="12"/>
        <v>0.70138888888888884</v>
      </c>
      <c r="O8" s="203"/>
      <c r="P8" s="200"/>
      <c r="Q8" s="147"/>
      <c r="R8" s="202">
        <f t="shared" si="13"/>
        <v>0.41666666666666669</v>
      </c>
      <c r="S8" s="202">
        <f t="shared" si="13"/>
        <v>0.46527777777777773</v>
      </c>
      <c r="T8" s="202">
        <f t="shared" si="13"/>
        <v>0.47916666666666669</v>
      </c>
      <c r="U8" s="202">
        <f t="shared" si="13"/>
        <v>0.4861111111111111</v>
      </c>
      <c r="V8" s="202">
        <f t="shared" si="13"/>
        <v>0.54166666666666663</v>
      </c>
      <c r="W8" s="202">
        <f t="shared" si="13"/>
        <v>0.54166666666666663</v>
      </c>
      <c r="X8" s="202">
        <f t="shared" si="13"/>
        <v>0.58333333333333337</v>
      </c>
      <c r="Y8" s="202">
        <f t="shared" si="13"/>
        <v>0.58333333333333337</v>
      </c>
      <c r="Z8" s="202">
        <f t="shared" si="13"/>
        <v>0.625</v>
      </c>
      <c r="AA8" s="202">
        <f t="shared" si="13"/>
        <v>0.64930555555555558</v>
      </c>
      <c r="AB8" s="202">
        <f t="shared" si="13"/>
        <v>0.68402777777777779</v>
      </c>
      <c r="AC8" s="202">
        <f t="shared" si="13"/>
        <v>0.70833333333333337</v>
      </c>
      <c r="AD8" s="230"/>
      <c r="AE8" s="200"/>
      <c r="AF8" s="147"/>
      <c r="AG8" s="202">
        <f t="shared" si="14"/>
        <v>0.41666666666666669</v>
      </c>
      <c r="AH8" s="202">
        <f t="shared" si="14"/>
        <v>0.47916666666666669</v>
      </c>
      <c r="AI8" s="202">
        <f t="shared" si="14"/>
        <v>0.4826388888888889</v>
      </c>
      <c r="AJ8" s="202">
        <f t="shared" si="14"/>
        <v>0.4861111111111111</v>
      </c>
      <c r="AK8" s="202">
        <f t="shared" si="14"/>
        <v>0.54166666666666663</v>
      </c>
      <c r="AL8" s="202">
        <f t="shared" si="14"/>
        <v>0.54513888888888895</v>
      </c>
      <c r="AM8" s="202">
        <f t="shared" si="14"/>
        <v>0.58333333333333337</v>
      </c>
      <c r="AN8" s="202">
        <f t="shared" si="14"/>
        <v>0.58680555555555558</v>
      </c>
      <c r="AO8" s="202">
        <f t="shared" si="14"/>
        <v>0.625</v>
      </c>
      <c r="AP8" s="202">
        <f t="shared" si="14"/>
        <v>0.65625</v>
      </c>
      <c r="AQ8" s="202">
        <f t="shared" si="14"/>
        <v>0</v>
      </c>
      <c r="AR8" s="202">
        <f t="shared" si="14"/>
        <v>0.68402777777777779</v>
      </c>
      <c r="AS8" s="202">
        <f t="shared" si="14"/>
        <v>0.71527777777777779</v>
      </c>
    </row>
    <row r="9" spans="1:47" ht="26.1" customHeight="1" outlineLevel="1">
      <c r="A9" s="200" t="s">
        <v>48</v>
      </c>
      <c r="B9" s="147"/>
      <c r="C9" s="231">
        <f t="shared" ref="C9:N9" si="15">COUNTIF(C51:C75,"ns")</f>
        <v>0</v>
      </c>
      <c r="D9" s="231">
        <f t="shared" si="15"/>
        <v>0</v>
      </c>
      <c r="E9" s="231">
        <f t="shared" si="15"/>
        <v>0</v>
      </c>
      <c r="F9" s="231">
        <f t="shared" si="15"/>
        <v>0</v>
      </c>
      <c r="G9" s="231">
        <f t="shared" si="15"/>
        <v>0</v>
      </c>
      <c r="H9" s="231">
        <f t="shared" si="15"/>
        <v>0</v>
      </c>
      <c r="I9" s="231">
        <f t="shared" si="15"/>
        <v>0</v>
      </c>
      <c r="J9" s="231">
        <f t="shared" si="15"/>
        <v>0</v>
      </c>
      <c r="K9" s="231">
        <f t="shared" si="15"/>
        <v>0</v>
      </c>
      <c r="L9" s="231">
        <f t="shared" si="15"/>
        <v>0</v>
      </c>
      <c r="M9" s="231">
        <f t="shared" si="15"/>
        <v>0</v>
      </c>
      <c r="N9" s="231">
        <f t="shared" si="15"/>
        <v>0</v>
      </c>
      <c r="O9" s="203"/>
      <c r="P9" s="200" t="s">
        <v>48</v>
      </c>
      <c r="Q9" s="147"/>
      <c r="R9" s="231">
        <f t="shared" ref="R9:AC9" si="16">COUNTIF(R51:R75,"ns")</f>
        <v>1</v>
      </c>
      <c r="S9" s="231">
        <f t="shared" si="16"/>
        <v>0</v>
      </c>
      <c r="T9" s="231">
        <f t="shared" si="16"/>
        <v>0</v>
      </c>
      <c r="U9" s="231">
        <f t="shared" si="16"/>
        <v>0</v>
      </c>
      <c r="V9" s="231">
        <f t="shared" si="16"/>
        <v>1</v>
      </c>
      <c r="W9" s="231">
        <f t="shared" si="16"/>
        <v>1</v>
      </c>
      <c r="X9" s="231">
        <f t="shared" si="16"/>
        <v>0</v>
      </c>
      <c r="Y9" s="231">
        <f t="shared" si="16"/>
        <v>0</v>
      </c>
      <c r="Z9" s="231">
        <f t="shared" si="16"/>
        <v>0</v>
      </c>
      <c r="AA9" s="231">
        <f t="shared" si="16"/>
        <v>0</v>
      </c>
      <c r="AB9" s="231">
        <f t="shared" si="16"/>
        <v>0</v>
      </c>
      <c r="AC9" s="231">
        <f t="shared" si="16"/>
        <v>0</v>
      </c>
      <c r="AD9" s="230"/>
      <c r="AE9" s="200" t="s">
        <v>48</v>
      </c>
      <c r="AF9" s="147"/>
      <c r="AG9" s="231">
        <f t="shared" ref="AG9:AS9" si="17">COUNTIF(AG51:AG76,"ns")</f>
        <v>0</v>
      </c>
      <c r="AH9" s="231">
        <f t="shared" si="17"/>
        <v>0</v>
      </c>
      <c r="AI9" s="231">
        <f t="shared" si="17"/>
        <v>0</v>
      </c>
      <c r="AJ9" s="231">
        <f t="shared" si="17"/>
        <v>0</v>
      </c>
      <c r="AK9" s="231">
        <f t="shared" si="17"/>
        <v>0</v>
      </c>
      <c r="AL9" s="231">
        <f t="shared" si="17"/>
        <v>0</v>
      </c>
      <c r="AM9" s="231">
        <f t="shared" si="17"/>
        <v>0</v>
      </c>
      <c r="AN9" s="231">
        <f t="shared" si="17"/>
        <v>0</v>
      </c>
      <c r="AO9" s="231">
        <f t="shared" si="17"/>
        <v>0</v>
      </c>
      <c r="AP9" s="231">
        <f t="shared" si="17"/>
        <v>0</v>
      </c>
      <c r="AQ9" s="231">
        <f t="shared" si="17"/>
        <v>0</v>
      </c>
      <c r="AR9" s="231">
        <f t="shared" si="17"/>
        <v>0</v>
      </c>
      <c r="AS9" s="231">
        <f t="shared" si="17"/>
        <v>0</v>
      </c>
    </row>
    <row r="10" spans="1:47" ht="26.1" customHeight="1" outlineLevel="1">
      <c r="A10" s="200" t="s">
        <v>253</v>
      </c>
      <c r="B10" s="147"/>
      <c r="C10" s="231">
        <f>COUNTIF(C51:C75,"B")</f>
        <v>0</v>
      </c>
      <c r="D10" s="231">
        <f>COUNTIF(D51:D75,"B")</f>
        <v>0</v>
      </c>
      <c r="E10" s="231">
        <f t="shared" ref="E10:N10" si="18">COUNTIF(E51:E75,"B")</f>
        <v>0</v>
      </c>
      <c r="F10" s="231">
        <f t="shared" si="18"/>
        <v>0</v>
      </c>
      <c r="G10" s="231">
        <f t="shared" si="18"/>
        <v>1</v>
      </c>
      <c r="H10" s="231">
        <f t="shared" si="18"/>
        <v>1</v>
      </c>
      <c r="I10" s="231">
        <f t="shared" si="18"/>
        <v>1</v>
      </c>
      <c r="J10" s="231">
        <f t="shared" si="18"/>
        <v>0</v>
      </c>
      <c r="K10" s="231">
        <f t="shared" si="18"/>
        <v>0</v>
      </c>
      <c r="L10" s="231">
        <f t="shared" si="18"/>
        <v>1</v>
      </c>
      <c r="M10" s="231">
        <f t="shared" si="18"/>
        <v>0</v>
      </c>
      <c r="N10" s="231">
        <f t="shared" si="18"/>
        <v>0</v>
      </c>
      <c r="O10" s="203"/>
      <c r="P10" s="200" t="s">
        <v>253</v>
      </c>
      <c r="Q10" s="147"/>
      <c r="R10" s="231">
        <f t="shared" ref="R10:AC10" si="19">COUNTIF(R51:R75,"B")</f>
        <v>1</v>
      </c>
      <c r="S10" s="231">
        <f t="shared" si="19"/>
        <v>0</v>
      </c>
      <c r="T10" s="231">
        <f t="shared" si="19"/>
        <v>0</v>
      </c>
      <c r="U10" s="231">
        <f t="shared" si="19"/>
        <v>0</v>
      </c>
      <c r="V10" s="231">
        <f t="shared" si="19"/>
        <v>1</v>
      </c>
      <c r="W10" s="231">
        <f t="shared" si="19"/>
        <v>1</v>
      </c>
      <c r="X10" s="231">
        <f t="shared" si="19"/>
        <v>1</v>
      </c>
      <c r="Y10" s="231">
        <f t="shared" si="19"/>
        <v>1</v>
      </c>
      <c r="Z10" s="231">
        <f t="shared" si="19"/>
        <v>1</v>
      </c>
      <c r="AA10" s="231">
        <f t="shared" si="19"/>
        <v>1</v>
      </c>
      <c r="AB10" s="231">
        <f t="shared" si="19"/>
        <v>1</v>
      </c>
      <c r="AC10" s="231">
        <f t="shared" si="19"/>
        <v>0</v>
      </c>
      <c r="AD10" s="230"/>
      <c r="AE10" s="200" t="s">
        <v>253</v>
      </c>
      <c r="AF10" s="147"/>
      <c r="AG10" s="231">
        <f>COUNTIF(AG51:AG76,"B")</f>
        <v>0</v>
      </c>
      <c r="AH10" s="231">
        <f t="shared" ref="AH10:AS10" si="20">COUNTIF(AH51:AH76,"B")</f>
        <v>0</v>
      </c>
      <c r="AI10" s="231">
        <f t="shared" si="20"/>
        <v>0</v>
      </c>
      <c r="AJ10" s="231">
        <f t="shared" si="20"/>
        <v>0</v>
      </c>
      <c r="AK10" s="231">
        <f t="shared" si="20"/>
        <v>0</v>
      </c>
      <c r="AL10" s="231">
        <f t="shared" si="20"/>
        <v>0</v>
      </c>
      <c r="AM10" s="231">
        <f t="shared" si="20"/>
        <v>0</v>
      </c>
      <c r="AN10" s="231">
        <f t="shared" si="20"/>
        <v>0</v>
      </c>
      <c r="AO10" s="231">
        <f t="shared" si="20"/>
        <v>0</v>
      </c>
      <c r="AP10" s="231">
        <f t="shared" si="20"/>
        <v>0</v>
      </c>
      <c r="AQ10" s="231">
        <f t="shared" si="20"/>
        <v>0</v>
      </c>
      <c r="AR10" s="231">
        <f t="shared" si="20"/>
        <v>1</v>
      </c>
      <c r="AS10" s="231">
        <f t="shared" si="20"/>
        <v>0</v>
      </c>
    </row>
    <row r="11" spans="1:47" ht="26.1" customHeight="1" outlineLevel="1">
      <c r="A11" s="200" t="s">
        <v>84</v>
      </c>
      <c r="B11" s="147"/>
      <c r="C11" s="251">
        <f>COUNTIF(C51:C75,"A")</f>
        <v>0</v>
      </c>
      <c r="D11" s="251">
        <f>COUNTIF(D51:D75,"A")</f>
        <v>0</v>
      </c>
      <c r="E11" s="251">
        <f t="shared" ref="E11:M11" si="21">COUNTIF(E51:E75,"A")</f>
        <v>0</v>
      </c>
      <c r="F11" s="251">
        <f t="shared" si="21"/>
        <v>0</v>
      </c>
      <c r="G11" s="251">
        <f t="shared" si="21"/>
        <v>1</v>
      </c>
      <c r="H11" s="251">
        <f t="shared" si="21"/>
        <v>1</v>
      </c>
      <c r="I11" s="251">
        <f t="shared" si="21"/>
        <v>1</v>
      </c>
      <c r="J11" s="251">
        <f t="shared" si="21"/>
        <v>0</v>
      </c>
      <c r="K11" s="251">
        <f t="shared" si="21"/>
        <v>0</v>
      </c>
      <c r="L11" s="251">
        <f t="shared" si="21"/>
        <v>1</v>
      </c>
      <c r="M11" s="251">
        <f t="shared" si="21"/>
        <v>1</v>
      </c>
      <c r="N11" s="251">
        <f>COUNTIF(N51:N75,"1")</f>
        <v>0</v>
      </c>
      <c r="O11" s="203"/>
      <c r="P11" s="200" t="s">
        <v>84</v>
      </c>
      <c r="Q11" s="147"/>
      <c r="R11" s="251">
        <f t="shared" ref="R11:AB11" si="22">COUNTIF(R51:R75,"A")</f>
        <v>1</v>
      </c>
      <c r="S11" s="251">
        <f t="shared" si="22"/>
        <v>0</v>
      </c>
      <c r="T11" s="251">
        <f t="shared" si="22"/>
        <v>0</v>
      </c>
      <c r="U11" s="251">
        <f t="shared" si="22"/>
        <v>1</v>
      </c>
      <c r="V11" s="251">
        <f t="shared" si="22"/>
        <v>1</v>
      </c>
      <c r="W11" s="251">
        <f t="shared" si="22"/>
        <v>1</v>
      </c>
      <c r="X11" s="251">
        <f t="shared" si="22"/>
        <v>1</v>
      </c>
      <c r="Y11" s="251">
        <f t="shared" si="22"/>
        <v>1</v>
      </c>
      <c r="Z11" s="251">
        <f t="shared" si="22"/>
        <v>1</v>
      </c>
      <c r="AA11" s="251">
        <f t="shared" si="22"/>
        <v>1</v>
      </c>
      <c r="AB11" s="251">
        <f t="shared" si="22"/>
        <v>1</v>
      </c>
      <c r="AC11" s="251">
        <f>COUNTIF(AC51:AC75,"1")</f>
        <v>1</v>
      </c>
      <c r="AD11" s="230"/>
      <c r="AE11" s="200" t="s">
        <v>84</v>
      </c>
      <c r="AF11" s="147"/>
      <c r="AG11" s="251">
        <f>COUNTIF(AG51:AG76,"A")</f>
        <v>0</v>
      </c>
      <c r="AH11" s="251">
        <f t="shared" ref="AH11:AR11" si="23">COUNTIF(AH51:AH76,"A")</f>
        <v>1</v>
      </c>
      <c r="AI11" s="251">
        <f t="shared" si="23"/>
        <v>0</v>
      </c>
      <c r="AJ11" s="251">
        <f t="shared" si="23"/>
        <v>0</v>
      </c>
      <c r="AK11" s="251">
        <f t="shared" si="23"/>
        <v>0</v>
      </c>
      <c r="AL11" s="251">
        <f t="shared" si="23"/>
        <v>0</v>
      </c>
      <c r="AM11" s="251">
        <f t="shared" si="23"/>
        <v>1</v>
      </c>
      <c r="AN11" s="251">
        <f t="shared" si="23"/>
        <v>1</v>
      </c>
      <c r="AO11" s="251">
        <f t="shared" si="23"/>
        <v>0</v>
      </c>
      <c r="AP11" s="251">
        <f t="shared" si="23"/>
        <v>1</v>
      </c>
      <c r="AQ11" s="251">
        <f t="shared" si="23"/>
        <v>0</v>
      </c>
      <c r="AR11" s="251">
        <f t="shared" si="23"/>
        <v>1</v>
      </c>
      <c r="AS11" s="251">
        <f>COUNTIF(AS51:AS76,"1")</f>
        <v>0</v>
      </c>
    </row>
    <row r="13" spans="1:47" s="131" customFormat="1" ht="30" customHeight="1">
      <c r="A13" s="129" t="s">
        <v>21</v>
      </c>
      <c r="B13" s="463" t="str">
        <f>'MATCH DETAILS'!B4</f>
        <v>HORSPATH ROAD, OXFORD</v>
      </c>
      <c r="C13" s="463"/>
      <c r="D13" s="463"/>
      <c r="E13" s="463"/>
      <c r="F13" s="463"/>
      <c r="G13" s="463"/>
      <c r="H13" s="463"/>
      <c r="I13" s="463"/>
      <c r="J13" s="463"/>
      <c r="K13" s="463"/>
      <c r="L13" s="463"/>
      <c r="M13" s="463"/>
      <c r="N13" s="463"/>
      <c r="O13" s="463"/>
      <c r="P13" s="465" t="s">
        <v>232</v>
      </c>
      <c r="Q13" s="465"/>
      <c r="R13" s="465"/>
      <c r="S13" s="465"/>
      <c r="T13" s="465"/>
      <c r="U13" s="465"/>
      <c r="V13" s="465"/>
      <c r="W13" s="465"/>
      <c r="X13" s="465"/>
      <c r="Y13" s="465"/>
      <c r="Z13" s="465"/>
      <c r="AA13" s="465"/>
      <c r="AB13" s="465"/>
      <c r="AC13" s="465"/>
      <c r="AD13" s="465"/>
      <c r="AE13" s="461" t="s">
        <v>192</v>
      </c>
      <c r="AF13" s="461"/>
      <c r="AG13" s="461"/>
      <c r="AH13" s="461"/>
      <c r="AI13" s="461"/>
      <c r="AJ13" s="461"/>
      <c r="AK13" s="461"/>
      <c r="AL13" s="461"/>
      <c r="AM13" s="461"/>
      <c r="AN13" s="461"/>
      <c r="AO13" s="461"/>
      <c r="AP13" s="461"/>
      <c r="AQ13" s="219"/>
      <c r="AR13" s="459" t="str">
        <f>'MATCH DETAILS'!C12</f>
        <v>W</v>
      </c>
      <c r="AS13" s="459"/>
      <c r="AT13" s="459"/>
      <c r="AU13" s="130"/>
    </row>
    <row r="14" spans="1:47" s="134" customFormat="1" ht="30" customHeight="1">
      <c r="A14" s="132" t="s">
        <v>22</v>
      </c>
      <c r="B14" s="464">
        <f>'MATCH DETAILS'!B3</f>
        <v>41525</v>
      </c>
      <c r="C14" s="464"/>
      <c r="D14" s="464"/>
      <c r="E14" s="464"/>
      <c r="F14" s="464"/>
      <c r="G14" s="464"/>
      <c r="H14" s="464"/>
      <c r="I14" s="464"/>
      <c r="J14" s="464"/>
      <c r="K14" s="464"/>
      <c r="L14" s="464"/>
      <c r="M14" s="464"/>
      <c r="N14" s="464"/>
      <c r="O14" s="464"/>
      <c r="P14" s="465" t="s">
        <v>193</v>
      </c>
      <c r="Q14" s="465"/>
      <c r="R14" s="465"/>
      <c r="S14" s="465"/>
      <c r="T14" s="465"/>
      <c r="U14" s="465"/>
      <c r="V14" s="465"/>
      <c r="W14" s="465"/>
      <c r="X14" s="465"/>
      <c r="Y14" s="465"/>
      <c r="Z14" s="465"/>
      <c r="AA14" s="465"/>
      <c r="AB14" s="465"/>
      <c r="AC14" s="465"/>
      <c r="AD14" s="465"/>
      <c r="AE14" s="462" t="str">
        <f>'MATCH DETAILS'!B12</f>
        <v>WITNEY</v>
      </c>
      <c r="AF14" s="462"/>
      <c r="AG14" s="462"/>
      <c r="AH14" s="462"/>
      <c r="AI14" s="462"/>
      <c r="AJ14" s="462"/>
      <c r="AK14" s="462"/>
      <c r="AL14" s="462"/>
      <c r="AM14" s="462"/>
      <c r="AN14" s="462"/>
      <c r="AO14" s="462"/>
      <c r="AP14" s="462"/>
      <c r="AQ14" s="220"/>
      <c r="AR14" s="460" t="str">
        <f>'MATCH DETAILS'!D12</f>
        <v>WW</v>
      </c>
      <c r="AS14" s="460"/>
      <c r="AT14" s="460"/>
      <c r="AU14" s="133"/>
    </row>
    <row r="15" spans="1:47" s="136" customFormat="1" ht="91.5" customHeight="1">
      <c r="A15" s="195" t="s">
        <v>194</v>
      </c>
      <c r="B15" s="196"/>
      <c r="C15" s="144" t="s">
        <v>262</v>
      </c>
      <c r="D15" s="197" t="s">
        <v>195</v>
      </c>
      <c r="E15" s="144" t="s">
        <v>14</v>
      </c>
      <c r="F15" s="197" t="s">
        <v>6</v>
      </c>
      <c r="G15" s="144" t="s">
        <v>197</v>
      </c>
      <c r="H15" s="197" t="s">
        <v>198</v>
      </c>
      <c r="I15" s="198" t="s">
        <v>2</v>
      </c>
      <c r="J15" s="197" t="s">
        <v>196</v>
      </c>
      <c r="K15" s="198" t="s">
        <v>199</v>
      </c>
      <c r="L15" s="197" t="s">
        <v>4</v>
      </c>
      <c r="M15" s="198" t="s">
        <v>3</v>
      </c>
      <c r="N15" s="197" t="s">
        <v>8</v>
      </c>
      <c r="O15" s="252"/>
      <c r="P15" s="195" t="s">
        <v>200</v>
      </c>
      <c r="Q15" s="196"/>
      <c r="R15" s="197" t="s">
        <v>198</v>
      </c>
      <c r="S15" s="198" t="s">
        <v>9</v>
      </c>
      <c r="T15" s="197" t="s">
        <v>197</v>
      </c>
      <c r="U15" s="198" t="s">
        <v>6</v>
      </c>
      <c r="V15" s="197" t="s">
        <v>196</v>
      </c>
      <c r="W15" s="198" t="s">
        <v>2</v>
      </c>
      <c r="X15" s="197" t="s">
        <v>199</v>
      </c>
      <c r="Y15" s="198" t="s">
        <v>13</v>
      </c>
      <c r="Z15" s="197" t="s">
        <v>195</v>
      </c>
      <c r="AA15" s="198" t="s">
        <v>4</v>
      </c>
      <c r="AB15" s="197" t="s">
        <v>3</v>
      </c>
      <c r="AC15" s="198" t="s">
        <v>8</v>
      </c>
      <c r="AD15" s="252"/>
      <c r="AE15" s="195" t="s">
        <v>201</v>
      </c>
      <c r="AF15" s="196"/>
      <c r="AG15" s="197" t="s">
        <v>198</v>
      </c>
      <c r="AH15" s="198" t="s">
        <v>197</v>
      </c>
      <c r="AI15" s="197" t="s">
        <v>15</v>
      </c>
      <c r="AJ15" s="198" t="s">
        <v>6</v>
      </c>
      <c r="AK15" s="197" t="s">
        <v>196</v>
      </c>
      <c r="AL15" s="198" t="s">
        <v>2</v>
      </c>
      <c r="AM15" s="197" t="s">
        <v>199</v>
      </c>
      <c r="AN15" s="198" t="s">
        <v>13</v>
      </c>
      <c r="AO15" s="197" t="s">
        <v>195</v>
      </c>
      <c r="AP15" s="198" t="s">
        <v>4</v>
      </c>
      <c r="AQ15" s="253"/>
      <c r="AR15" s="198" t="s">
        <v>3</v>
      </c>
      <c r="AS15" s="197" t="s">
        <v>8</v>
      </c>
      <c r="AT15" s="252"/>
      <c r="AU15" s="135"/>
    </row>
    <row r="16" spans="1:47" s="138" customFormat="1" ht="39.950000000000003" customHeight="1">
      <c r="A16" s="200"/>
      <c r="B16" s="147"/>
      <c r="C16" s="202">
        <v>0.40625</v>
      </c>
      <c r="D16" s="201">
        <v>0.41666666666666669</v>
      </c>
      <c r="E16" s="202">
        <v>0.4375</v>
      </c>
      <c r="F16" s="201">
        <v>0.45833333333333331</v>
      </c>
      <c r="G16" s="202">
        <v>0.5</v>
      </c>
      <c r="H16" s="201">
        <v>0.54166666666666663</v>
      </c>
      <c r="I16" s="202">
        <v>0.55555555555555558</v>
      </c>
      <c r="J16" s="201">
        <v>0.58333333333333337</v>
      </c>
      <c r="K16" s="202">
        <v>0.625</v>
      </c>
      <c r="L16" s="201">
        <v>0.63888888888888895</v>
      </c>
      <c r="M16" s="202">
        <v>0.66319444444444442</v>
      </c>
      <c r="N16" s="201">
        <v>0.69791666666666663</v>
      </c>
      <c r="O16" s="234"/>
      <c r="P16" s="200"/>
      <c r="Q16" s="147"/>
      <c r="R16" s="201">
        <v>0.41666666666666669</v>
      </c>
      <c r="S16" s="202">
        <v>0.4513888888888889</v>
      </c>
      <c r="T16" s="201">
        <v>0.45833333333333331</v>
      </c>
      <c r="U16" s="202">
        <v>0.47222222222222227</v>
      </c>
      <c r="V16" s="201">
        <v>0.5</v>
      </c>
      <c r="W16" s="202">
        <v>0.54861111111111105</v>
      </c>
      <c r="X16" s="201">
        <v>0.58333333333333337</v>
      </c>
      <c r="Y16" s="202">
        <v>0.59027777777777779</v>
      </c>
      <c r="Z16" s="201">
        <v>0.625</v>
      </c>
      <c r="AA16" s="202">
        <v>0.64583333333333337</v>
      </c>
      <c r="AB16" s="201">
        <v>0.67708333333333337</v>
      </c>
      <c r="AC16" s="202">
        <v>0.70486111111111116</v>
      </c>
      <c r="AD16" s="234"/>
      <c r="AE16" s="200"/>
      <c r="AF16" s="147"/>
      <c r="AG16" s="201">
        <v>0.41666666666666669</v>
      </c>
      <c r="AH16" s="202">
        <v>0.45833333333333331</v>
      </c>
      <c r="AI16" s="201">
        <v>0.46527777777777773</v>
      </c>
      <c r="AJ16" s="202">
        <v>0.47222222222222227</v>
      </c>
      <c r="AK16" s="201">
        <v>0.5</v>
      </c>
      <c r="AL16" s="202">
        <v>0.55208333333333337</v>
      </c>
      <c r="AM16" s="201">
        <v>0.58333333333333337</v>
      </c>
      <c r="AN16" s="202">
        <v>0.59375</v>
      </c>
      <c r="AO16" s="201">
        <v>0.625</v>
      </c>
      <c r="AP16" s="202">
        <v>0.65277777777777779</v>
      </c>
      <c r="AQ16" s="254"/>
      <c r="AR16" s="202">
        <v>0.67708333333333337</v>
      </c>
      <c r="AS16" s="201">
        <v>0.71180555555555547</v>
      </c>
      <c r="AT16" s="234"/>
      <c r="AU16" s="137"/>
    </row>
    <row r="17" spans="1:50" ht="24.95" customHeight="1">
      <c r="A17" s="223" t="s">
        <v>308</v>
      </c>
      <c r="B17" s="154">
        <v>1</v>
      </c>
      <c r="C17" s="154"/>
      <c r="D17" s="204"/>
      <c r="E17" s="151"/>
      <c r="F17" s="204"/>
      <c r="G17" s="151" t="s">
        <v>0</v>
      </c>
      <c r="H17" s="204"/>
      <c r="I17" s="151" t="s">
        <v>0</v>
      </c>
      <c r="J17" s="204" t="s">
        <v>0</v>
      </c>
      <c r="K17" s="151"/>
      <c r="L17" s="204"/>
      <c r="M17" s="154"/>
      <c r="N17" s="204"/>
      <c r="O17" s="234"/>
      <c r="P17" s="223" t="s">
        <v>304</v>
      </c>
      <c r="Q17" s="154">
        <v>1</v>
      </c>
      <c r="R17" s="204"/>
      <c r="S17" s="151"/>
      <c r="T17" s="204"/>
      <c r="U17" s="151"/>
      <c r="V17" s="204"/>
      <c r="W17" s="151" t="s">
        <v>0</v>
      </c>
      <c r="X17" s="204"/>
      <c r="Y17" s="151" t="s">
        <v>0</v>
      </c>
      <c r="Z17" s="204" t="s">
        <v>0</v>
      </c>
      <c r="AA17" s="151"/>
      <c r="AB17" s="204"/>
      <c r="AC17" s="151">
        <v>4</v>
      </c>
      <c r="AD17" s="234"/>
      <c r="AE17" s="223" t="s">
        <v>624</v>
      </c>
      <c r="AF17" s="154">
        <v>1</v>
      </c>
      <c r="AG17" s="204"/>
      <c r="AH17" s="151" t="s">
        <v>0</v>
      </c>
      <c r="AI17" s="204"/>
      <c r="AJ17" s="151"/>
      <c r="AK17" s="204"/>
      <c r="AL17" s="151" t="s">
        <v>0</v>
      </c>
      <c r="AM17" s="204"/>
      <c r="AN17" s="151"/>
      <c r="AO17" s="204"/>
      <c r="AP17" s="151" t="s">
        <v>0</v>
      </c>
      <c r="AQ17" s="235"/>
      <c r="AR17" s="151"/>
      <c r="AS17" s="204"/>
      <c r="AT17" s="234"/>
      <c r="AU17" s="139"/>
      <c r="AV17" s="157" t="str">
        <f t="shared" ref="AV17:AV42" si="24">A17</f>
        <v>FRANCESCA COEY</v>
      </c>
      <c r="AW17" s="157" t="str">
        <f t="shared" ref="AW17:AW42" si="25">P17</f>
        <v>JESSICA BARKER</v>
      </c>
      <c r="AX17" s="157" t="str">
        <f t="shared" ref="AX17:AX42" si="26">AE17</f>
        <v>ELEANOR HUBBERT</v>
      </c>
    </row>
    <row r="18" spans="1:50" ht="24.95" customHeight="1">
      <c r="A18" s="223" t="s">
        <v>305</v>
      </c>
      <c r="B18" s="154">
        <v>5</v>
      </c>
      <c r="C18" s="154"/>
      <c r="D18" s="204" t="s">
        <v>0</v>
      </c>
      <c r="E18" s="151"/>
      <c r="F18" s="204"/>
      <c r="G18" s="151"/>
      <c r="H18" s="204"/>
      <c r="I18" s="151"/>
      <c r="J18" s="204"/>
      <c r="K18" s="151" t="s">
        <v>0</v>
      </c>
      <c r="L18" s="204"/>
      <c r="M18" s="154" t="s">
        <v>0</v>
      </c>
      <c r="N18" s="204">
        <v>4</v>
      </c>
      <c r="O18" s="234"/>
      <c r="P18" s="223" t="s">
        <v>306</v>
      </c>
      <c r="Q18" s="154">
        <v>2</v>
      </c>
      <c r="R18" s="204"/>
      <c r="S18" s="151"/>
      <c r="T18" s="204"/>
      <c r="U18" s="151"/>
      <c r="V18" s="204"/>
      <c r="W18" s="151"/>
      <c r="X18" s="204"/>
      <c r="Y18" s="151" t="s">
        <v>1</v>
      </c>
      <c r="Z18" s="204" t="s">
        <v>1</v>
      </c>
      <c r="AA18" s="151"/>
      <c r="AB18" s="204" t="s">
        <v>0</v>
      </c>
      <c r="AC18" s="151">
        <v>2</v>
      </c>
      <c r="AD18" s="234"/>
      <c r="AE18" s="223"/>
      <c r="AF18" s="154">
        <v>2</v>
      </c>
      <c r="AG18" s="204"/>
      <c r="AH18" s="151"/>
      <c r="AI18" s="204"/>
      <c r="AJ18" s="151"/>
      <c r="AK18" s="204"/>
      <c r="AL18" s="151"/>
      <c r="AM18" s="204"/>
      <c r="AN18" s="151"/>
      <c r="AO18" s="204"/>
      <c r="AP18" s="151"/>
      <c r="AQ18" s="235"/>
      <c r="AR18" s="151"/>
      <c r="AS18" s="204"/>
      <c r="AT18" s="234"/>
      <c r="AU18" s="139"/>
      <c r="AV18" s="157" t="str">
        <f t="shared" si="24"/>
        <v>OLIVIA WESTBROOK</v>
      </c>
      <c r="AW18" s="157" t="str">
        <f t="shared" si="25"/>
        <v>JOSEPHINE MARINHO</v>
      </c>
      <c r="AX18" s="157">
        <f t="shared" si="26"/>
        <v>0</v>
      </c>
    </row>
    <row r="19" spans="1:50" ht="24.95" customHeight="1">
      <c r="A19" s="223" t="s">
        <v>310</v>
      </c>
      <c r="B19" s="154">
        <v>6</v>
      </c>
      <c r="C19" s="154"/>
      <c r="D19" s="204" t="s">
        <v>1</v>
      </c>
      <c r="E19" s="151"/>
      <c r="F19" s="204"/>
      <c r="G19" s="151"/>
      <c r="H19" s="204"/>
      <c r="I19" s="151"/>
      <c r="J19" s="204"/>
      <c r="K19" s="151" t="s">
        <v>1</v>
      </c>
      <c r="L19" s="204" t="s">
        <v>1</v>
      </c>
      <c r="M19" s="154"/>
      <c r="N19" s="204">
        <v>3</v>
      </c>
      <c r="O19" s="234"/>
      <c r="P19" s="223" t="s">
        <v>626</v>
      </c>
      <c r="Q19" s="154">
        <v>3</v>
      </c>
      <c r="R19" s="204" t="s">
        <v>0</v>
      </c>
      <c r="S19" s="151"/>
      <c r="T19" s="204"/>
      <c r="U19" s="151"/>
      <c r="V19" s="204"/>
      <c r="W19" s="151" t="s">
        <v>416</v>
      </c>
      <c r="X19" s="204"/>
      <c r="Y19" s="151"/>
      <c r="Z19" s="204"/>
      <c r="AA19" s="151" t="s">
        <v>1</v>
      </c>
      <c r="AB19" s="204"/>
      <c r="AC19" s="151">
        <v>3</v>
      </c>
      <c r="AD19" s="234"/>
      <c r="AE19" s="223"/>
      <c r="AF19" s="154">
        <v>3</v>
      </c>
      <c r="AG19" s="204"/>
      <c r="AH19" s="151"/>
      <c r="AI19" s="204"/>
      <c r="AJ19" s="151"/>
      <c r="AK19" s="204"/>
      <c r="AL19" s="151"/>
      <c r="AM19" s="204"/>
      <c r="AN19" s="151"/>
      <c r="AO19" s="204"/>
      <c r="AP19" s="151"/>
      <c r="AQ19" s="235"/>
      <c r="AR19" s="151"/>
      <c r="AS19" s="204"/>
      <c r="AT19" s="234"/>
      <c r="AU19" s="139"/>
      <c r="AV19" s="157" t="str">
        <f t="shared" si="24"/>
        <v>JASMINE RHODES</v>
      </c>
      <c r="AW19" s="157" t="str">
        <f t="shared" si="25"/>
        <v>ANYA CONLON</v>
      </c>
      <c r="AX19" s="157">
        <f t="shared" si="26"/>
        <v>0</v>
      </c>
    </row>
    <row r="20" spans="1:50" ht="24.95" customHeight="1">
      <c r="A20" s="223" t="s">
        <v>303</v>
      </c>
      <c r="B20" s="154" t="s">
        <v>437</v>
      </c>
      <c r="C20" s="154"/>
      <c r="D20" s="204"/>
      <c r="E20" s="151"/>
      <c r="F20" s="204"/>
      <c r="G20" s="151" t="s">
        <v>1</v>
      </c>
      <c r="H20" s="204"/>
      <c r="I20" s="151" t="s">
        <v>416</v>
      </c>
      <c r="J20" s="204" t="s">
        <v>1</v>
      </c>
      <c r="K20" s="151"/>
      <c r="L20" s="204" t="s">
        <v>0</v>
      </c>
      <c r="M20" s="154"/>
      <c r="N20" s="204">
        <v>2</v>
      </c>
      <c r="O20" s="234"/>
      <c r="P20" s="223" t="s">
        <v>628</v>
      </c>
      <c r="Q20" s="154">
        <v>4</v>
      </c>
      <c r="R20" s="204"/>
      <c r="S20" s="151"/>
      <c r="T20" s="204"/>
      <c r="U20" s="151"/>
      <c r="V20" s="204"/>
      <c r="W20" s="151" t="s">
        <v>416</v>
      </c>
      <c r="X20" s="204"/>
      <c r="Y20" s="151" t="s">
        <v>416</v>
      </c>
      <c r="Z20" s="204"/>
      <c r="AA20" s="151" t="s">
        <v>416</v>
      </c>
      <c r="AB20" s="204"/>
      <c r="AC20" s="151">
        <v>1</v>
      </c>
      <c r="AD20" s="234"/>
      <c r="AE20" s="223"/>
      <c r="AF20" s="154">
        <v>4</v>
      </c>
      <c r="AG20" s="204"/>
      <c r="AH20" s="151"/>
      <c r="AI20" s="204"/>
      <c r="AJ20" s="151"/>
      <c r="AK20" s="204"/>
      <c r="AL20" s="151"/>
      <c r="AM20" s="204"/>
      <c r="AN20" s="151"/>
      <c r="AO20" s="204"/>
      <c r="AP20" s="151"/>
      <c r="AQ20" s="235"/>
      <c r="AR20" s="151"/>
      <c r="AS20" s="204"/>
      <c r="AT20" s="234"/>
      <c r="AU20" s="139"/>
      <c r="AV20" s="157" t="str">
        <f t="shared" si="24"/>
        <v>PHOEBE BAKER JOHNSON</v>
      </c>
      <c r="AW20" s="157" t="str">
        <f t="shared" si="25"/>
        <v>KARALLOYD</v>
      </c>
      <c r="AX20" s="157">
        <f t="shared" si="26"/>
        <v>0</v>
      </c>
    </row>
    <row r="21" spans="1:50" ht="24.95" customHeight="1">
      <c r="A21" s="223" t="s">
        <v>625</v>
      </c>
      <c r="B21" s="154" t="s">
        <v>437</v>
      </c>
      <c r="C21" s="154" t="s">
        <v>416</v>
      </c>
      <c r="D21" s="204"/>
      <c r="E21" s="151"/>
      <c r="F21" s="204"/>
      <c r="G21" s="151"/>
      <c r="H21" s="204"/>
      <c r="I21" s="151" t="s">
        <v>1</v>
      </c>
      <c r="J21" s="204"/>
      <c r="K21" s="151"/>
      <c r="L21" s="204" t="s">
        <v>416</v>
      </c>
      <c r="M21" s="154"/>
      <c r="N21" s="204">
        <v>1</v>
      </c>
      <c r="O21" s="234"/>
      <c r="P21" s="223" t="s">
        <v>307</v>
      </c>
      <c r="Q21" s="154">
        <v>5</v>
      </c>
      <c r="R21" s="204"/>
      <c r="S21" s="151"/>
      <c r="T21" s="204"/>
      <c r="U21" s="151"/>
      <c r="V21" s="204"/>
      <c r="W21" s="151" t="s">
        <v>1</v>
      </c>
      <c r="X21" s="204"/>
      <c r="Y21" s="151" t="s">
        <v>416</v>
      </c>
      <c r="Z21" s="204"/>
      <c r="AA21" s="151" t="s">
        <v>0</v>
      </c>
      <c r="AB21" s="204"/>
      <c r="AC21" s="151"/>
      <c r="AD21" s="234"/>
      <c r="AE21" s="223"/>
      <c r="AF21" s="154">
        <v>5</v>
      </c>
      <c r="AG21" s="204"/>
      <c r="AH21" s="151"/>
      <c r="AI21" s="204"/>
      <c r="AJ21" s="151"/>
      <c r="AK21" s="204"/>
      <c r="AL21" s="151"/>
      <c r="AM21" s="204"/>
      <c r="AN21" s="151"/>
      <c r="AO21" s="204"/>
      <c r="AP21" s="151"/>
      <c r="AQ21" s="235"/>
      <c r="AR21" s="151"/>
      <c r="AS21" s="204"/>
      <c r="AT21" s="234"/>
      <c r="AU21" s="139"/>
      <c r="AV21" s="157" t="str">
        <f t="shared" si="24"/>
        <v>JESSICA HALL</v>
      </c>
      <c r="AW21" s="157" t="str">
        <f t="shared" si="25"/>
        <v>MILLIE HULEWICZ</v>
      </c>
      <c r="AX21" s="157">
        <f t="shared" si="26"/>
        <v>0</v>
      </c>
    </row>
    <row r="22" spans="1:50" ht="24.95" customHeight="1">
      <c r="A22" s="223" t="s">
        <v>627</v>
      </c>
      <c r="B22" s="154" t="s">
        <v>437</v>
      </c>
      <c r="C22" s="154" t="s">
        <v>416</v>
      </c>
      <c r="D22" s="204"/>
      <c r="E22" s="151"/>
      <c r="F22" s="204"/>
      <c r="G22" s="151"/>
      <c r="H22" s="204"/>
      <c r="I22" s="151" t="s">
        <v>416</v>
      </c>
      <c r="J22" s="204"/>
      <c r="K22" s="151"/>
      <c r="L22" s="204" t="s">
        <v>416</v>
      </c>
      <c r="M22" s="154"/>
      <c r="N22" s="204"/>
      <c r="O22" s="234"/>
      <c r="P22" s="223"/>
      <c r="Q22" s="154">
        <v>6</v>
      </c>
      <c r="R22" s="204"/>
      <c r="S22" s="151"/>
      <c r="T22" s="204"/>
      <c r="U22" s="151"/>
      <c r="V22" s="204"/>
      <c r="W22" s="151"/>
      <c r="X22" s="204"/>
      <c r="Y22" s="151"/>
      <c r="Z22" s="204"/>
      <c r="AA22" s="151"/>
      <c r="AB22" s="204"/>
      <c r="AC22" s="151"/>
      <c r="AD22" s="234"/>
      <c r="AE22" s="223"/>
      <c r="AF22" s="154">
        <v>6</v>
      </c>
      <c r="AG22" s="204"/>
      <c r="AH22" s="151"/>
      <c r="AI22" s="204"/>
      <c r="AJ22" s="151"/>
      <c r="AK22" s="204"/>
      <c r="AL22" s="151"/>
      <c r="AM22" s="204"/>
      <c r="AN22" s="151"/>
      <c r="AO22" s="204"/>
      <c r="AP22" s="151"/>
      <c r="AQ22" s="235"/>
      <c r="AR22" s="151"/>
      <c r="AS22" s="204"/>
      <c r="AT22" s="234"/>
      <c r="AU22" s="139"/>
      <c r="AV22" s="157" t="str">
        <f t="shared" si="24"/>
        <v>GEORGIA HALL</v>
      </c>
      <c r="AW22" s="157">
        <f t="shared" si="25"/>
        <v>0</v>
      </c>
      <c r="AX22" s="157">
        <f t="shared" si="26"/>
        <v>0</v>
      </c>
    </row>
    <row r="23" spans="1:50" ht="24.95" customHeight="1">
      <c r="A23" s="223" t="s">
        <v>629</v>
      </c>
      <c r="B23" s="154" t="s">
        <v>437</v>
      </c>
      <c r="C23" s="154" t="s">
        <v>416</v>
      </c>
      <c r="D23" s="204"/>
      <c r="E23" s="151"/>
      <c r="F23" s="204"/>
      <c r="G23" s="151"/>
      <c r="H23" s="204"/>
      <c r="I23" s="151" t="s">
        <v>416</v>
      </c>
      <c r="J23" s="204"/>
      <c r="K23" s="151"/>
      <c r="L23" s="204" t="s">
        <v>416</v>
      </c>
      <c r="M23" s="154"/>
      <c r="N23" s="204"/>
      <c r="O23" s="234"/>
      <c r="P23" s="223"/>
      <c r="Q23" s="154">
        <v>7</v>
      </c>
      <c r="R23" s="204"/>
      <c r="S23" s="151"/>
      <c r="T23" s="204"/>
      <c r="U23" s="151"/>
      <c r="V23" s="204"/>
      <c r="W23" s="151"/>
      <c r="X23" s="204"/>
      <c r="Y23" s="151"/>
      <c r="Z23" s="204"/>
      <c r="AA23" s="151"/>
      <c r="AB23" s="204"/>
      <c r="AC23" s="151"/>
      <c r="AD23" s="234"/>
      <c r="AE23" s="223"/>
      <c r="AF23" s="154">
        <v>7</v>
      </c>
      <c r="AG23" s="204"/>
      <c r="AH23" s="151"/>
      <c r="AI23" s="204"/>
      <c r="AJ23" s="151"/>
      <c r="AK23" s="204"/>
      <c r="AL23" s="151"/>
      <c r="AM23" s="204"/>
      <c r="AN23" s="151"/>
      <c r="AO23" s="204"/>
      <c r="AP23" s="151"/>
      <c r="AQ23" s="235"/>
      <c r="AR23" s="151"/>
      <c r="AS23" s="204"/>
      <c r="AT23" s="234"/>
      <c r="AU23" s="139"/>
      <c r="AV23" s="157" t="str">
        <f t="shared" si="24"/>
        <v>SARAH SAGER</v>
      </c>
      <c r="AW23" s="157">
        <f t="shared" si="25"/>
        <v>0</v>
      </c>
      <c r="AX23" s="157">
        <f t="shared" si="26"/>
        <v>0</v>
      </c>
    </row>
    <row r="24" spans="1:50" ht="24.95" customHeight="1">
      <c r="A24" s="223" t="s">
        <v>309</v>
      </c>
      <c r="B24" s="154" t="s">
        <v>437</v>
      </c>
      <c r="C24" s="154" t="s">
        <v>416</v>
      </c>
      <c r="D24" s="204"/>
      <c r="E24" s="151"/>
      <c r="F24" s="204"/>
      <c r="G24" s="151"/>
      <c r="H24" s="204"/>
      <c r="I24" s="151"/>
      <c r="J24" s="204"/>
      <c r="K24" s="151"/>
      <c r="L24" s="204"/>
      <c r="M24" s="154"/>
      <c r="N24" s="204"/>
      <c r="O24" s="234"/>
      <c r="P24" s="223"/>
      <c r="Q24" s="154">
        <v>8</v>
      </c>
      <c r="R24" s="204"/>
      <c r="S24" s="151"/>
      <c r="T24" s="204"/>
      <c r="U24" s="151"/>
      <c r="V24" s="204"/>
      <c r="W24" s="151"/>
      <c r="X24" s="204"/>
      <c r="Y24" s="151"/>
      <c r="Z24" s="204"/>
      <c r="AA24" s="151"/>
      <c r="AB24" s="204"/>
      <c r="AC24" s="151"/>
      <c r="AD24" s="234"/>
      <c r="AE24" s="223"/>
      <c r="AF24" s="154">
        <v>8</v>
      </c>
      <c r="AG24" s="204"/>
      <c r="AH24" s="151"/>
      <c r="AI24" s="204"/>
      <c r="AJ24" s="151"/>
      <c r="AK24" s="204"/>
      <c r="AL24" s="151"/>
      <c r="AM24" s="204"/>
      <c r="AN24" s="151"/>
      <c r="AO24" s="204"/>
      <c r="AP24" s="151"/>
      <c r="AQ24" s="235"/>
      <c r="AR24" s="151"/>
      <c r="AS24" s="204"/>
      <c r="AT24" s="234"/>
      <c r="AU24" s="139"/>
      <c r="AV24" s="157" t="str">
        <f t="shared" si="24"/>
        <v>BETH HENNING</v>
      </c>
      <c r="AW24" s="157">
        <f t="shared" si="25"/>
        <v>0</v>
      </c>
      <c r="AX24" s="157">
        <f t="shared" si="26"/>
        <v>0</v>
      </c>
    </row>
    <row r="25" spans="1:50" ht="24.95" customHeight="1">
      <c r="A25" s="223"/>
      <c r="B25" s="154">
        <v>9</v>
      </c>
      <c r="C25" s="154"/>
      <c r="D25" s="204"/>
      <c r="E25" s="151"/>
      <c r="F25" s="204"/>
      <c r="G25" s="151"/>
      <c r="H25" s="204"/>
      <c r="I25" s="151"/>
      <c r="J25" s="204"/>
      <c r="K25" s="151"/>
      <c r="L25" s="204"/>
      <c r="M25" s="154"/>
      <c r="N25" s="204"/>
      <c r="O25" s="234"/>
      <c r="P25" s="223"/>
      <c r="Q25" s="154">
        <v>9</v>
      </c>
      <c r="R25" s="204"/>
      <c r="S25" s="151"/>
      <c r="T25" s="204"/>
      <c r="U25" s="151"/>
      <c r="V25" s="204"/>
      <c r="W25" s="151"/>
      <c r="X25" s="204"/>
      <c r="Y25" s="151"/>
      <c r="Z25" s="204"/>
      <c r="AA25" s="151"/>
      <c r="AB25" s="204"/>
      <c r="AC25" s="151"/>
      <c r="AD25" s="234"/>
      <c r="AE25" s="223"/>
      <c r="AF25" s="154">
        <v>9</v>
      </c>
      <c r="AG25" s="204"/>
      <c r="AH25" s="151"/>
      <c r="AI25" s="204"/>
      <c r="AJ25" s="151"/>
      <c r="AK25" s="204"/>
      <c r="AL25" s="151"/>
      <c r="AM25" s="204"/>
      <c r="AN25" s="151"/>
      <c r="AO25" s="204"/>
      <c r="AP25" s="151"/>
      <c r="AQ25" s="235"/>
      <c r="AR25" s="151"/>
      <c r="AS25" s="204"/>
      <c r="AT25" s="234"/>
      <c r="AU25" s="139"/>
      <c r="AV25" s="157">
        <f t="shared" si="24"/>
        <v>0</v>
      </c>
      <c r="AW25" s="157">
        <f t="shared" si="25"/>
        <v>0</v>
      </c>
      <c r="AX25" s="157">
        <f t="shared" si="26"/>
        <v>0</v>
      </c>
    </row>
    <row r="26" spans="1:50" ht="24.95" customHeight="1">
      <c r="A26" s="223"/>
      <c r="B26" s="154">
        <v>10</v>
      </c>
      <c r="C26" s="154"/>
      <c r="D26" s="204"/>
      <c r="E26" s="151"/>
      <c r="F26" s="204"/>
      <c r="G26" s="151"/>
      <c r="H26" s="204"/>
      <c r="I26" s="151"/>
      <c r="J26" s="204"/>
      <c r="K26" s="151"/>
      <c r="L26" s="204"/>
      <c r="M26" s="151"/>
      <c r="N26" s="204"/>
      <c r="O26" s="234"/>
      <c r="P26" s="223"/>
      <c r="Q26" s="154">
        <v>10</v>
      </c>
      <c r="R26" s="204"/>
      <c r="S26" s="151"/>
      <c r="T26" s="204"/>
      <c r="U26" s="151"/>
      <c r="V26" s="204"/>
      <c r="W26" s="151"/>
      <c r="X26" s="204"/>
      <c r="Y26" s="151"/>
      <c r="Z26" s="204"/>
      <c r="AA26" s="151"/>
      <c r="AB26" s="204"/>
      <c r="AC26" s="151"/>
      <c r="AD26" s="234"/>
      <c r="AE26" s="223"/>
      <c r="AF26" s="154">
        <v>10</v>
      </c>
      <c r="AG26" s="204"/>
      <c r="AH26" s="151"/>
      <c r="AI26" s="204"/>
      <c r="AJ26" s="151"/>
      <c r="AK26" s="204"/>
      <c r="AL26" s="151"/>
      <c r="AM26" s="204"/>
      <c r="AN26" s="151"/>
      <c r="AO26" s="204"/>
      <c r="AP26" s="151"/>
      <c r="AQ26" s="235"/>
      <c r="AR26" s="151"/>
      <c r="AS26" s="204"/>
      <c r="AT26" s="234"/>
      <c r="AU26" s="139"/>
      <c r="AV26" s="157">
        <f t="shared" si="24"/>
        <v>0</v>
      </c>
      <c r="AW26" s="157">
        <f t="shared" si="25"/>
        <v>0</v>
      </c>
      <c r="AX26" s="157">
        <f t="shared" si="26"/>
        <v>0</v>
      </c>
    </row>
    <row r="27" spans="1:50" ht="24.95" customHeight="1">
      <c r="A27" s="223"/>
      <c r="B27" s="154">
        <v>11</v>
      </c>
      <c r="C27" s="154"/>
      <c r="D27" s="204"/>
      <c r="E27" s="151"/>
      <c r="F27" s="204"/>
      <c r="G27" s="151"/>
      <c r="H27" s="204"/>
      <c r="I27" s="151"/>
      <c r="J27" s="204"/>
      <c r="K27" s="151"/>
      <c r="L27" s="204"/>
      <c r="M27" s="151"/>
      <c r="N27" s="204"/>
      <c r="O27" s="234"/>
      <c r="P27" s="223"/>
      <c r="Q27" s="154">
        <v>11</v>
      </c>
      <c r="R27" s="204"/>
      <c r="S27" s="151"/>
      <c r="T27" s="204"/>
      <c r="U27" s="151"/>
      <c r="V27" s="204"/>
      <c r="W27" s="151"/>
      <c r="X27" s="204"/>
      <c r="Y27" s="151"/>
      <c r="Z27" s="204"/>
      <c r="AA27" s="151"/>
      <c r="AB27" s="204"/>
      <c r="AC27" s="151"/>
      <c r="AD27" s="234"/>
      <c r="AE27" s="223"/>
      <c r="AF27" s="154">
        <v>11</v>
      </c>
      <c r="AG27" s="204"/>
      <c r="AH27" s="151"/>
      <c r="AI27" s="204"/>
      <c r="AJ27" s="151"/>
      <c r="AK27" s="204"/>
      <c r="AL27" s="151"/>
      <c r="AM27" s="204"/>
      <c r="AN27" s="151"/>
      <c r="AO27" s="204"/>
      <c r="AP27" s="151"/>
      <c r="AQ27" s="235"/>
      <c r="AR27" s="151"/>
      <c r="AS27" s="204"/>
      <c r="AT27" s="234"/>
      <c r="AU27" s="139"/>
      <c r="AV27" s="157">
        <f t="shared" si="24"/>
        <v>0</v>
      </c>
      <c r="AW27" s="157">
        <f t="shared" si="25"/>
        <v>0</v>
      </c>
      <c r="AX27" s="157">
        <f t="shared" si="26"/>
        <v>0</v>
      </c>
    </row>
    <row r="28" spans="1:50" ht="24.95" customHeight="1">
      <c r="A28" s="223"/>
      <c r="B28" s="154">
        <v>12</v>
      </c>
      <c r="C28" s="154"/>
      <c r="D28" s="204"/>
      <c r="E28" s="151"/>
      <c r="F28" s="204"/>
      <c r="G28" s="151"/>
      <c r="H28" s="204"/>
      <c r="I28" s="151"/>
      <c r="J28" s="204"/>
      <c r="K28" s="151"/>
      <c r="L28" s="204"/>
      <c r="M28" s="151"/>
      <c r="N28" s="204"/>
      <c r="O28" s="234"/>
      <c r="P28" s="223"/>
      <c r="Q28" s="154">
        <v>12</v>
      </c>
      <c r="R28" s="204"/>
      <c r="S28" s="151"/>
      <c r="T28" s="204"/>
      <c r="U28" s="151"/>
      <c r="V28" s="204"/>
      <c r="W28" s="151"/>
      <c r="X28" s="204"/>
      <c r="Y28" s="151"/>
      <c r="Z28" s="204"/>
      <c r="AA28" s="151"/>
      <c r="AB28" s="204"/>
      <c r="AC28" s="151"/>
      <c r="AD28" s="234"/>
      <c r="AE28" s="223"/>
      <c r="AF28" s="154">
        <v>12</v>
      </c>
      <c r="AG28" s="204"/>
      <c r="AH28" s="151"/>
      <c r="AI28" s="204"/>
      <c r="AJ28" s="151"/>
      <c r="AK28" s="204"/>
      <c r="AL28" s="151"/>
      <c r="AM28" s="204"/>
      <c r="AN28" s="151"/>
      <c r="AO28" s="204"/>
      <c r="AP28" s="151"/>
      <c r="AQ28" s="235"/>
      <c r="AR28" s="151"/>
      <c r="AS28" s="204"/>
      <c r="AT28" s="234"/>
      <c r="AU28" s="139"/>
      <c r="AV28" s="157">
        <f t="shared" si="24"/>
        <v>0</v>
      </c>
      <c r="AW28" s="157">
        <f t="shared" si="25"/>
        <v>0</v>
      </c>
      <c r="AX28" s="157">
        <f t="shared" si="26"/>
        <v>0</v>
      </c>
    </row>
    <row r="29" spans="1:50" ht="24.95" customHeight="1">
      <c r="A29" s="223"/>
      <c r="B29" s="154">
        <v>13</v>
      </c>
      <c r="C29" s="154"/>
      <c r="D29" s="204"/>
      <c r="E29" s="151"/>
      <c r="F29" s="204"/>
      <c r="G29" s="151"/>
      <c r="H29" s="204"/>
      <c r="I29" s="151"/>
      <c r="J29" s="204"/>
      <c r="K29" s="151"/>
      <c r="L29" s="204"/>
      <c r="M29" s="151"/>
      <c r="N29" s="204"/>
      <c r="O29" s="234"/>
      <c r="P29" s="223"/>
      <c r="Q29" s="154">
        <v>13</v>
      </c>
      <c r="R29" s="204"/>
      <c r="S29" s="151"/>
      <c r="T29" s="204"/>
      <c r="U29" s="151"/>
      <c r="V29" s="204"/>
      <c r="W29" s="151"/>
      <c r="X29" s="204"/>
      <c r="Y29" s="151"/>
      <c r="Z29" s="204"/>
      <c r="AA29" s="151"/>
      <c r="AB29" s="204"/>
      <c r="AC29" s="151"/>
      <c r="AD29" s="234"/>
      <c r="AE29" s="223"/>
      <c r="AF29" s="154">
        <v>13</v>
      </c>
      <c r="AG29" s="204"/>
      <c r="AH29" s="151"/>
      <c r="AI29" s="204"/>
      <c r="AJ29" s="151"/>
      <c r="AK29" s="204"/>
      <c r="AL29" s="151"/>
      <c r="AM29" s="204"/>
      <c r="AN29" s="151"/>
      <c r="AO29" s="204"/>
      <c r="AP29" s="151"/>
      <c r="AQ29" s="235"/>
      <c r="AR29" s="151"/>
      <c r="AS29" s="204"/>
      <c r="AT29" s="234"/>
      <c r="AU29" s="139"/>
      <c r="AV29" s="157">
        <f t="shared" si="24"/>
        <v>0</v>
      </c>
      <c r="AW29" s="157">
        <f t="shared" si="25"/>
        <v>0</v>
      </c>
      <c r="AX29" s="157">
        <f t="shared" si="26"/>
        <v>0</v>
      </c>
    </row>
    <row r="30" spans="1:50" ht="24.95" customHeight="1">
      <c r="A30" s="223"/>
      <c r="B30" s="154">
        <v>14</v>
      </c>
      <c r="C30" s="154"/>
      <c r="D30" s="204"/>
      <c r="E30" s="151"/>
      <c r="F30" s="204"/>
      <c r="G30" s="151"/>
      <c r="H30" s="204"/>
      <c r="I30" s="151"/>
      <c r="J30" s="204"/>
      <c r="K30" s="151"/>
      <c r="L30" s="204"/>
      <c r="M30" s="154"/>
      <c r="N30" s="204"/>
      <c r="O30" s="234"/>
      <c r="P30" s="223"/>
      <c r="Q30" s="154">
        <v>14</v>
      </c>
      <c r="R30" s="204"/>
      <c r="S30" s="151"/>
      <c r="T30" s="204"/>
      <c r="U30" s="151"/>
      <c r="V30" s="204"/>
      <c r="W30" s="151"/>
      <c r="X30" s="204"/>
      <c r="Y30" s="151"/>
      <c r="Z30" s="204"/>
      <c r="AA30" s="151"/>
      <c r="AB30" s="204"/>
      <c r="AC30" s="151"/>
      <c r="AD30" s="234"/>
      <c r="AE30" s="223"/>
      <c r="AF30" s="154">
        <v>14</v>
      </c>
      <c r="AG30" s="204"/>
      <c r="AH30" s="151"/>
      <c r="AI30" s="204"/>
      <c r="AJ30" s="151"/>
      <c r="AK30" s="204"/>
      <c r="AL30" s="151"/>
      <c r="AM30" s="204"/>
      <c r="AN30" s="151"/>
      <c r="AO30" s="204"/>
      <c r="AP30" s="151"/>
      <c r="AQ30" s="235"/>
      <c r="AR30" s="151"/>
      <c r="AS30" s="204"/>
      <c r="AT30" s="234"/>
      <c r="AU30" s="139"/>
      <c r="AV30" s="157">
        <f t="shared" si="24"/>
        <v>0</v>
      </c>
      <c r="AW30" s="157">
        <f t="shared" si="25"/>
        <v>0</v>
      </c>
      <c r="AX30" s="157">
        <f t="shared" si="26"/>
        <v>0</v>
      </c>
    </row>
    <row r="31" spans="1:50" ht="24.95" customHeight="1">
      <c r="A31" s="223"/>
      <c r="B31" s="154">
        <v>15</v>
      </c>
      <c r="C31" s="154"/>
      <c r="D31" s="204"/>
      <c r="E31" s="151"/>
      <c r="F31" s="204"/>
      <c r="G31" s="151"/>
      <c r="H31" s="204"/>
      <c r="I31" s="151"/>
      <c r="J31" s="204"/>
      <c r="K31" s="151"/>
      <c r="L31" s="204"/>
      <c r="M31" s="154"/>
      <c r="N31" s="204"/>
      <c r="O31" s="234"/>
      <c r="P31" s="223"/>
      <c r="Q31" s="154">
        <v>15</v>
      </c>
      <c r="R31" s="204"/>
      <c r="S31" s="151"/>
      <c r="T31" s="204"/>
      <c r="U31" s="151"/>
      <c r="V31" s="204"/>
      <c r="W31" s="151"/>
      <c r="X31" s="204"/>
      <c r="Y31" s="151"/>
      <c r="Z31" s="204"/>
      <c r="AA31" s="151"/>
      <c r="AB31" s="204"/>
      <c r="AC31" s="151"/>
      <c r="AD31" s="234"/>
      <c r="AE31" s="482" t="s">
        <v>438</v>
      </c>
      <c r="AF31" s="483"/>
      <c r="AG31" s="204"/>
      <c r="AH31" s="151"/>
      <c r="AI31" s="204"/>
      <c r="AJ31" s="151"/>
      <c r="AK31" s="204"/>
      <c r="AL31" s="151"/>
      <c r="AM31" s="204"/>
      <c r="AN31" s="151"/>
      <c r="AO31" s="204"/>
      <c r="AP31" s="151"/>
      <c r="AQ31" s="235"/>
      <c r="AR31" s="151"/>
      <c r="AS31" s="204"/>
      <c r="AT31" s="234"/>
      <c r="AU31" s="139"/>
      <c r="AV31" s="157">
        <f t="shared" si="24"/>
        <v>0</v>
      </c>
      <c r="AW31" s="157">
        <f t="shared" si="25"/>
        <v>0</v>
      </c>
      <c r="AX31" s="157" t="str">
        <f t="shared" si="26"/>
        <v>U20 ns guests</v>
      </c>
    </row>
    <row r="32" spans="1:50" ht="24.95" customHeight="1">
      <c r="A32" s="223"/>
      <c r="B32" s="154">
        <v>16</v>
      </c>
      <c r="C32" s="154"/>
      <c r="D32" s="204"/>
      <c r="E32" s="151"/>
      <c r="F32" s="204"/>
      <c r="G32" s="151"/>
      <c r="H32" s="204"/>
      <c r="I32" s="151"/>
      <c r="J32" s="204"/>
      <c r="K32" s="151"/>
      <c r="L32" s="204"/>
      <c r="M32" s="154"/>
      <c r="N32" s="204"/>
      <c r="O32" s="234"/>
      <c r="P32" s="223"/>
      <c r="Q32" s="154">
        <v>16</v>
      </c>
      <c r="R32" s="204"/>
      <c r="S32" s="151"/>
      <c r="T32" s="204"/>
      <c r="U32" s="151"/>
      <c r="V32" s="204"/>
      <c r="W32" s="151"/>
      <c r="X32" s="204"/>
      <c r="Y32" s="151"/>
      <c r="Z32" s="204"/>
      <c r="AA32" s="151"/>
      <c r="AB32" s="204"/>
      <c r="AC32" s="151"/>
      <c r="AD32" s="234"/>
      <c r="AE32" s="484"/>
      <c r="AF32" s="485"/>
      <c r="AG32" s="204"/>
      <c r="AH32" s="151"/>
      <c r="AI32" s="204"/>
      <c r="AJ32" s="151"/>
      <c r="AK32" s="204"/>
      <c r="AL32" s="151"/>
      <c r="AM32" s="204"/>
      <c r="AN32" s="151"/>
      <c r="AO32" s="204"/>
      <c r="AP32" s="151"/>
      <c r="AQ32" s="235"/>
      <c r="AR32" s="151"/>
      <c r="AS32" s="204"/>
      <c r="AT32" s="234"/>
      <c r="AU32" s="139"/>
      <c r="AV32" s="157">
        <f t="shared" si="24"/>
        <v>0</v>
      </c>
      <c r="AW32" s="157">
        <f t="shared" si="25"/>
        <v>0</v>
      </c>
      <c r="AX32" s="157">
        <f t="shared" si="26"/>
        <v>0</v>
      </c>
    </row>
    <row r="33" spans="1:50" ht="24.95" customHeight="1">
      <c r="A33" s="223"/>
      <c r="B33" s="154">
        <v>17</v>
      </c>
      <c r="C33" s="154"/>
      <c r="D33" s="204"/>
      <c r="E33" s="151"/>
      <c r="F33" s="204"/>
      <c r="G33" s="151"/>
      <c r="H33" s="204"/>
      <c r="I33" s="151"/>
      <c r="J33" s="204"/>
      <c r="K33" s="151"/>
      <c r="L33" s="204"/>
      <c r="M33" s="154"/>
      <c r="N33" s="204"/>
      <c r="O33" s="234"/>
      <c r="P33" s="223"/>
      <c r="Q33" s="154">
        <v>17</v>
      </c>
      <c r="R33" s="204"/>
      <c r="S33" s="151"/>
      <c r="T33" s="204"/>
      <c r="U33" s="151"/>
      <c r="V33" s="204"/>
      <c r="W33" s="151"/>
      <c r="X33" s="204"/>
      <c r="Y33" s="151"/>
      <c r="Z33" s="204"/>
      <c r="AA33" s="151"/>
      <c r="AB33" s="204"/>
      <c r="AC33" s="151"/>
      <c r="AD33" s="234"/>
      <c r="AE33" s="223"/>
      <c r="AF33" s="154">
        <v>1</v>
      </c>
      <c r="AG33" s="204"/>
      <c r="AH33" s="151"/>
      <c r="AI33" s="204"/>
      <c r="AJ33" s="151"/>
      <c r="AK33" s="204"/>
      <c r="AL33" s="151"/>
      <c r="AM33" s="204"/>
      <c r="AN33" s="151"/>
      <c r="AO33" s="204"/>
      <c r="AP33" s="151"/>
      <c r="AQ33" s="235"/>
      <c r="AR33" s="151"/>
      <c r="AS33" s="204"/>
      <c r="AT33" s="234"/>
      <c r="AU33" s="139"/>
      <c r="AV33" s="157">
        <f t="shared" si="24"/>
        <v>0</v>
      </c>
      <c r="AW33" s="157">
        <f t="shared" si="25"/>
        <v>0</v>
      </c>
      <c r="AX33" s="157">
        <f t="shared" si="26"/>
        <v>0</v>
      </c>
    </row>
    <row r="34" spans="1:50" ht="24.95" customHeight="1">
      <c r="A34" s="223"/>
      <c r="B34" s="154">
        <v>18</v>
      </c>
      <c r="C34" s="154"/>
      <c r="D34" s="204"/>
      <c r="E34" s="151"/>
      <c r="F34" s="204"/>
      <c r="G34" s="151"/>
      <c r="H34" s="204"/>
      <c r="I34" s="151"/>
      <c r="J34" s="204"/>
      <c r="K34" s="151"/>
      <c r="L34" s="204"/>
      <c r="M34" s="154"/>
      <c r="N34" s="204"/>
      <c r="O34" s="234"/>
      <c r="P34" s="223"/>
      <c r="Q34" s="154">
        <v>18</v>
      </c>
      <c r="R34" s="204"/>
      <c r="S34" s="151"/>
      <c r="T34" s="204"/>
      <c r="U34" s="151"/>
      <c r="V34" s="204"/>
      <c r="W34" s="151"/>
      <c r="X34" s="204"/>
      <c r="Y34" s="151"/>
      <c r="Z34" s="204"/>
      <c r="AA34" s="151"/>
      <c r="AB34" s="204"/>
      <c r="AC34" s="151"/>
      <c r="AD34" s="234"/>
      <c r="AE34" s="223"/>
      <c r="AF34" s="154">
        <v>1</v>
      </c>
      <c r="AG34" s="204"/>
      <c r="AH34" s="151"/>
      <c r="AI34" s="204"/>
      <c r="AJ34" s="151"/>
      <c r="AK34" s="204"/>
      <c r="AL34" s="151"/>
      <c r="AM34" s="204"/>
      <c r="AN34" s="151"/>
      <c r="AO34" s="204"/>
      <c r="AP34" s="151"/>
      <c r="AQ34" s="235"/>
      <c r="AR34" s="151"/>
      <c r="AS34" s="204"/>
      <c r="AT34" s="234"/>
      <c r="AU34" s="139"/>
      <c r="AV34" s="157">
        <f t="shared" si="24"/>
        <v>0</v>
      </c>
      <c r="AW34" s="157">
        <f t="shared" si="25"/>
        <v>0</v>
      </c>
      <c r="AX34" s="157">
        <f t="shared" si="26"/>
        <v>0</v>
      </c>
    </row>
    <row r="35" spans="1:50" ht="24.95" customHeight="1">
      <c r="A35" s="223"/>
      <c r="B35" s="154">
        <v>19</v>
      </c>
      <c r="C35" s="154"/>
      <c r="D35" s="204"/>
      <c r="E35" s="151"/>
      <c r="F35" s="204"/>
      <c r="G35" s="151"/>
      <c r="H35" s="204"/>
      <c r="I35" s="151"/>
      <c r="J35" s="204"/>
      <c r="K35" s="151"/>
      <c r="L35" s="204"/>
      <c r="M35" s="154"/>
      <c r="N35" s="204"/>
      <c r="O35" s="234"/>
      <c r="P35" s="223"/>
      <c r="Q35" s="154">
        <v>19</v>
      </c>
      <c r="R35" s="204"/>
      <c r="S35" s="151"/>
      <c r="T35" s="204"/>
      <c r="U35" s="151"/>
      <c r="V35" s="204"/>
      <c r="W35" s="151"/>
      <c r="X35" s="204"/>
      <c r="Y35" s="151"/>
      <c r="Z35" s="204"/>
      <c r="AA35" s="151"/>
      <c r="AB35" s="204"/>
      <c r="AC35" s="151"/>
      <c r="AD35" s="234"/>
      <c r="AE35" s="223"/>
      <c r="AF35" s="154">
        <v>2</v>
      </c>
      <c r="AG35" s="204"/>
      <c r="AH35" s="151"/>
      <c r="AI35" s="204"/>
      <c r="AJ35" s="151"/>
      <c r="AK35" s="204"/>
      <c r="AL35" s="151"/>
      <c r="AM35" s="204"/>
      <c r="AN35" s="151"/>
      <c r="AO35" s="204"/>
      <c r="AP35" s="151"/>
      <c r="AQ35" s="235"/>
      <c r="AR35" s="151"/>
      <c r="AS35" s="204"/>
      <c r="AT35" s="234"/>
      <c r="AU35" s="139"/>
      <c r="AV35" s="157">
        <f t="shared" si="24"/>
        <v>0</v>
      </c>
      <c r="AW35" s="157">
        <f t="shared" si="25"/>
        <v>0</v>
      </c>
      <c r="AX35" s="157">
        <f t="shared" si="26"/>
        <v>0</v>
      </c>
    </row>
    <row r="36" spans="1:50" ht="24.95" customHeight="1">
      <c r="A36" s="223"/>
      <c r="B36" s="154">
        <v>20</v>
      </c>
      <c r="C36" s="154"/>
      <c r="D36" s="204"/>
      <c r="E36" s="151"/>
      <c r="F36" s="204"/>
      <c r="G36" s="151"/>
      <c r="H36" s="204"/>
      <c r="I36" s="151"/>
      <c r="J36" s="204"/>
      <c r="K36" s="151"/>
      <c r="L36" s="204"/>
      <c r="M36" s="154"/>
      <c r="N36" s="204"/>
      <c r="O36" s="255"/>
      <c r="P36" s="223"/>
      <c r="Q36" s="154">
        <v>20</v>
      </c>
      <c r="R36" s="204"/>
      <c r="S36" s="151"/>
      <c r="T36" s="204"/>
      <c r="U36" s="151"/>
      <c r="V36" s="204"/>
      <c r="W36" s="151"/>
      <c r="X36" s="204"/>
      <c r="Y36" s="151"/>
      <c r="Z36" s="204"/>
      <c r="AA36" s="151"/>
      <c r="AB36" s="204"/>
      <c r="AC36" s="151"/>
      <c r="AD36" s="255"/>
      <c r="AE36" s="223"/>
      <c r="AF36" s="154">
        <v>3</v>
      </c>
      <c r="AG36" s="204"/>
      <c r="AH36" s="151"/>
      <c r="AI36" s="204"/>
      <c r="AJ36" s="151"/>
      <c r="AK36" s="204"/>
      <c r="AL36" s="151"/>
      <c r="AM36" s="204"/>
      <c r="AN36" s="151"/>
      <c r="AO36" s="204"/>
      <c r="AP36" s="151"/>
      <c r="AQ36" s="235"/>
      <c r="AR36" s="151"/>
      <c r="AS36" s="204"/>
      <c r="AT36" s="255"/>
      <c r="AU36" s="139"/>
      <c r="AV36" s="157">
        <f t="shared" si="24"/>
        <v>0</v>
      </c>
      <c r="AW36" s="157">
        <f t="shared" si="25"/>
        <v>0</v>
      </c>
      <c r="AX36" s="157">
        <f t="shared" si="26"/>
        <v>0</v>
      </c>
    </row>
    <row r="37" spans="1:50" ht="24.95" customHeight="1">
      <c r="A37" s="223"/>
      <c r="B37" s="154">
        <v>21</v>
      </c>
      <c r="C37" s="154"/>
      <c r="D37" s="204"/>
      <c r="E37" s="151"/>
      <c r="F37" s="204"/>
      <c r="G37" s="151"/>
      <c r="H37" s="204"/>
      <c r="I37" s="151"/>
      <c r="J37" s="204"/>
      <c r="K37" s="151"/>
      <c r="L37" s="204"/>
      <c r="M37" s="154"/>
      <c r="N37" s="204"/>
      <c r="O37" s="255"/>
      <c r="P37" s="223"/>
      <c r="Q37" s="154">
        <v>21</v>
      </c>
      <c r="R37" s="204"/>
      <c r="S37" s="151"/>
      <c r="T37" s="204"/>
      <c r="U37" s="151"/>
      <c r="V37" s="204"/>
      <c r="W37" s="151"/>
      <c r="X37" s="204"/>
      <c r="Y37" s="151"/>
      <c r="Z37" s="204"/>
      <c r="AA37" s="151"/>
      <c r="AB37" s="204"/>
      <c r="AC37" s="151"/>
      <c r="AD37" s="255"/>
      <c r="AE37" s="223"/>
      <c r="AF37" s="154">
        <v>4</v>
      </c>
      <c r="AG37" s="204"/>
      <c r="AH37" s="151"/>
      <c r="AI37" s="204"/>
      <c r="AJ37" s="151"/>
      <c r="AK37" s="204"/>
      <c r="AL37" s="151"/>
      <c r="AM37" s="204"/>
      <c r="AN37" s="151"/>
      <c r="AO37" s="204"/>
      <c r="AP37" s="151"/>
      <c r="AQ37" s="235"/>
      <c r="AR37" s="151"/>
      <c r="AS37" s="204"/>
      <c r="AT37" s="255"/>
      <c r="AU37" s="139"/>
      <c r="AV37" s="157">
        <f t="shared" si="24"/>
        <v>0</v>
      </c>
      <c r="AW37" s="157">
        <f t="shared" si="25"/>
        <v>0</v>
      </c>
      <c r="AX37" s="157">
        <f t="shared" si="26"/>
        <v>0</v>
      </c>
    </row>
    <row r="38" spans="1:50" ht="24.95" customHeight="1">
      <c r="A38" s="223"/>
      <c r="B38" s="154">
        <v>22</v>
      </c>
      <c r="C38" s="154"/>
      <c r="D38" s="204"/>
      <c r="E38" s="151"/>
      <c r="F38" s="204"/>
      <c r="G38" s="151"/>
      <c r="H38" s="204"/>
      <c r="I38" s="151"/>
      <c r="J38" s="204"/>
      <c r="K38" s="151"/>
      <c r="L38" s="204"/>
      <c r="M38" s="154"/>
      <c r="N38" s="204"/>
      <c r="O38" s="255"/>
      <c r="P38" s="223"/>
      <c r="Q38" s="154">
        <v>22</v>
      </c>
      <c r="R38" s="204"/>
      <c r="S38" s="151"/>
      <c r="T38" s="204"/>
      <c r="U38" s="151"/>
      <c r="V38" s="204"/>
      <c r="W38" s="151"/>
      <c r="X38" s="204"/>
      <c r="Y38" s="151"/>
      <c r="Z38" s="204"/>
      <c r="AA38" s="151"/>
      <c r="AB38" s="204"/>
      <c r="AC38" s="151"/>
      <c r="AD38" s="255"/>
      <c r="AE38" s="223"/>
      <c r="AF38" s="154">
        <v>5</v>
      </c>
      <c r="AG38" s="204"/>
      <c r="AH38" s="151"/>
      <c r="AI38" s="204"/>
      <c r="AJ38" s="151"/>
      <c r="AK38" s="204"/>
      <c r="AL38" s="151"/>
      <c r="AM38" s="204"/>
      <c r="AN38" s="151"/>
      <c r="AO38" s="204"/>
      <c r="AP38" s="151"/>
      <c r="AQ38" s="235"/>
      <c r="AR38" s="151"/>
      <c r="AS38" s="204"/>
      <c r="AT38" s="255"/>
      <c r="AU38" s="139"/>
      <c r="AV38" s="157">
        <f t="shared" si="24"/>
        <v>0</v>
      </c>
      <c r="AW38" s="157">
        <f t="shared" si="25"/>
        <v>0</v>
      </c>
      <c r="AX38" s="157">
        <f t="shared" si="26"/>
        <v>0</v>
      </c>
    </row>
    <row r="39" spans="1:50" ht="24.95" customHeight="1">
      <c r="A39" s="223"/>
      <c r="B39" s="154">
        <v>23</v>
      </c>
      <c r="C39" s="154"/>
      <c r="D39" s="204"/>
      <c r="E39" s="151"/>
      <c r="F39" s="204"/>
      <c r="G39" s="151"/>
      <c r="H39" s="204"/>
      <c r="I39" s="151"/>
      <c r="J39" s="204"/>
      <c r="K39" s="151"/>
      <c r="L39" s="204"/>
      <c r="M39" s="154"/>
      <c r="N39" s="204"/>
      <c r="O39" s="255"/>
      <c r="P39" s="223"/>
      <c r="Q39" s="154">
        <v>23</v>
      </c>
      <c r="R39" s="204"/>
      <c r="S39" s="151"/>
      <c r="T39" s="204"/>
      <c r="U39" s="151"/>
      <c r="V39" s="204"/>
      <c r="W39" s="151"/>
      <c r="X39" s="204"/>
      <c r="Y39" s="151"/>
      <c r="Z39" s="204"/>
      <c r="AA39" s="151"/>
      <c r="AB39" s="204"/>
      <c r="AC39" s="151"/>
      <c r="AD39" s="255"/>
      <c r="AE39" s="223"/>
      <c r="AF39" s="154">
        <v>6</v>
      </c>
      <c r="AG39" s="204"/>
      <c r="AH39" s="151"/>
      <c r="AI39" s="204"/>
      <c r="AJ39" s="151"/>
      <c r="AK39" s="204"/>
      <c r="AL39" s="151"/>
      <c r="AM39" s="204"/>
      <c r="AN39" s="151"/>
      <c r="AO39" s="204"/>
      <c r="AP39" s="151"/>
      <c r="AQ39" s="235"/>
      <c r="AR39" s="151"/>
      <c r="AS39" s="204"/>
      <c r="AT39" s="255"/>
      <c r="AU39" s="139"/>
      <c r="AV39" s="157">
        <f t="shared" si="24"/>
        <v>0</v>
      </c>
      <c r="AW39" s="157">
        <f t="shared" si="25"/>
        <v>0</v>
      </c>
      <c r="AX39" s="157">
        <f t="shared" si="26"/>
        <v>0</v>
      </c>
    </row>
    <row r="40" spans="1:50" ht="24.95" customHeight="1">
      <c r="A40" s="223"/>
      <c r="B40" s="154">
        <v>24</v>
      </c>
      <c r="C40" s="154"/>
      <c r="D40" s="204"/>
      <c r="E40" s="151"/>
      <c r="F40" s="204"/>
      <c r="G40" s="151"/>
      <c r="H40" s="204"/>
      <c r="I40" s="151"/>
      <c r="J40" s="204"/>
      <c r="K40" s="151"/>
      <c r="L40" s="204"/>
      <c r="M40" s="154"/>
      <c r="N40" s="204"/>
      <c r="O40" s="255"/>
      <c r="P40" s="223"/>
      <c r="Q40" s="154">
        <v>24</v>
      </c>
      <c r="R40" s="204"/>
      <c r="S40" s="151"/>
      <c r="T40" s="204"/>
      <c r="U40" s="151"/>
      <c r="V40" s="204"/>
      <c r="W40" s="151"/>
      <c r="X40" s="204"/>
      <c r="Y40" s="151"/>
      <c r="Z40" s="204"/>
      <c r="AA40" s="151"/>
      <c r="AB40" s="204"/>
      <c r="AC40" s="151"/>
      <c r="AD40" s="255"/>
      <c r="AE40" s="223"/>
      <c r="AF40" s="154">
        <v>7</v>
      </c>
      <c r="AG40" s="204"/>
      <c r="AH40" s="151"/>
      <c r="AI40" s="204"/>
      <c r="AJ40" s="151"/>
      <c r="AK40" s="204"/>
      <c r="AL40" s="151"/>
      <c r="AM40" s="204"/>
      <c r="AN40" s="151"/>
      <c r="AO40" s="204"/>
      <c r="AP40" s="151"/>
      <c r="AQ40" s="235"/>
      <c r="AR40" s="151"/>
      <c r="AS40" s="204"/>
      <c r="AT40" s="255"/>
      <c r="AU40" s="139"/>
      <c r="AV40" s="157">
        <f t="shared" si="24"/>
        <v>0</v>
      </c>
      <c r="AW40" s="157">
        <f t="shared" si="25"/>
        <v>0</v>
      </c>
      <c r="AX40" s="157">
        <f t="shared" si="26"/>
        <v>0</v>
      </c>
    </row>
    <row r="41" spans="1:50" ht="24.95" customHeight="1">
      <c r="A41" s="223"/>
      <c r="B41" s="154">
        <v>25</v>
      </c>
      <c r="C41" s="154"/>
      <c r="D41" s="204"/>
      <c r="E41" s="151"/>
      <c r="F41" s="204"/>
      <c r="G41" s="151"/>
      <c r="H41" s="204"/>
      <c r="I41" s="151"/>
      <c r="J41" s="204"/>
      <c r="K41" s="151"/>
      <c r="L41" s="204"/>
      <c r="M41" s="154"/>
      <c r="N41" s="204"/>
      <c r="O41" s="255"/>
      <c r="P41" s="223"/>
      <c r="Q41" s="154">
        <v>25</v>
      </c>
      <c r="R41" s="204"/>
      <c r="S41" s="151"/>
      <c r="T41" s="204"/>
      <c r="U41" s="151"/>
      <c r="V41" s="204"/>
      <c r="W41" s="151"/>
      <c r="X41" s="204"/>
      <c r="Y41" s="151"/>
      <c r="Z41" s="204"/>
      <c r="AA41" s="151"/>
      <c r="AB41" s="204"/>
      <c r="AC41" s="151"/>
      <c r="AD41" s="255"/>
      <c r="AE41" s="223"/>
      <c r="AF41" s="154">
        <v>8</v>
      </c>
      <c r="AG41" s="204"/>
      <c r="AH41" s="151"/>
      <c r="AI41" s="204"/>
      <c r="AJ41" s="151"/>
      <c r="AK41" s="204"/>
      <c r="AL41" s="151"/>
      <c r="AM41" s="204"/>
      <c r="AN41" s="151"/>
      <c r="AO41" s="204"/>
      <c r="AP41" s="151"/>
      <c r="AQ41" s="235"/>
      <c r="AR41" s="151"/>
      <c r="AS41" s="204"/>
      <c r="AT41" s="255"/>
      <c r="AU41" s="139"/>
      <c r="AV41" s="157">
        <f t="shared" si="24"/>
        <v>0</v>
      </c>
      <c r="AW41" s="157">
        <f t="shared" si="25"/>
        <v>0</v>
      </c>
      <c r="AX41" s="157">
        <f t="shared" si="26"/>
        <v>0</v>
      </c>
    </row>
    <row r="42" spans="1:50" ht="24.95" customHeight="1">
      <c r="A42" s="479" t="s">
        <v>254</v>
      </c>
      <c r="B42" s="480"/>
      <c r="C42" s="480"/>
      <c r="D42" s="480"/>
      <c r="E42" s="480"/>
      <c r="F42" s="480"/>
      <c r="G42" s="480"/>
      <c r="H42" s="480"/>
      <c r="I42" s="480"/>
      <c r="J42" s="480"/>
      <c r="K42" s="480"/>
      <c r="L42" s="480"/>
      <c r="M42" s="480"/>
      <c r="N42" s="480"/>
      <c r="O42" s="256"/>
      <c r="P42" s="479" t="s">
        <v>255</v>
      </c>
      <c r="Q42" s="480"/>
      <c r="R42" s="480"/>
      <c r="S42" s="480"/>
      <c r="T42" s="480"/>
      <c r="U42" s="480"/>
      <c r="V42" s="480"/>
      <c r="W42" s="480"/>
      <c r="X42" s="480"/>
      <c r="Y42" s="480"/>
      <c r="Z42" s="480"/>
      <c r="AA42" s="480"/>
      <c r="AB42" s="480"/>
      <c r="AC42" s="481"/>
      <c r="AD42" s="256"/>
      <c r="AE42" s="223"/>
      <c r="AF42" s="154">
        <v>9</v>
      </c>
      <c r="AG42" s="204"/>
      <c r="AH42" s="151"/>
      <c r="AI42" s="204"/>
      <c r="AJ42" s="151"/>
      <c r="AK42" s="204"/>
      <c r="AL42" s="151"/>
      <c r="AM42" s="204"/>
      <c r="AN42" s="151"/>
      <c r="AO42" s="204"/>
      <c r="AP42" s="151"/>
      <c r="AQ42" s="235"/>
      <c r="AR42" s="151"/>
      <c r="AS42" s="204"/>
      <c r="AT42" s="256"/>
      <c r="AU42" s="139"/>
      <c r="AV42" s="157" t="str">
        <f t="shared" si="24"/>
        <v>U13 CAN ONLY COMPETE IN EITHER THE 800m OR 1500m</v>
      </c>
      <c r="AW42" s="157" t="str">
        <f t="shared" si="25"/>
        <v>U15 CAN ONLY COMPETE IN EITHER THE 800m OR 1500m</v>
      </c>
      <c r="AX42" s="157">
        <f t="shared" si="26"/>
        <v>0</v>
      </c>
    </row>
    <row r="43" spans="1:50" ht="10.5" customHeight="1">
      <c r="A43" s="466" t="s">
        <v>439</v>
      </c>
      <c r="B43" s="466"/>
      <c r="C43" s="466"/>
      <c r="D43" s="466"/>
      <c r="E43" s="466"/>
      <c r="F43" s="466"/>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c r="AD43" s="466"/>
      <c r="AE43" s="466"/>
      <c r="AF43" s="466"/>
      <c r="AG43" s="466"/>
      <c r="AH43" s="466"/>
      <c r="AI43" s="466"/>
      <c r="AJ43" s="466"/>
      <c r="AK43" s="466"/>
      <c r="AL43" s="466"/>
      <c r="AM43" s="466"/>
      <c r="AN43" s="466"/>
      <c r="AO43" s="466"/>
      <c r="AP43" s="466"/>
      <c r="AQ43" s="466"/>
      <c r="AR43" s="466"/>
      <c r="AS43" s="466"/>
      <c r="AT43" s="466"/>
      <c r="AU43" s="139"/>
    </row>
    <row r="44" spans="1:50" ht="24" customHeight="1">
      <c r="A44" s="467"/>
      <c r="B44" s="467"/>
      <c r="C44" s="467"/>
      <c r="D44" s="467"/>
      <c r="E44" s="467"/>
      <c r="F44" s="467"/>
      <c r="G44" s="467"/>
      <c r="H44" s="467"/>
      <c r="I44" s="467"/>
      <c r="J44" s="467"/>
      <c r="K44" s="467"/>
      <c r="L44" s="467"/>
      <c r="M44" s="467"/>
      <c r="N44" s="467"/>
      <c r="O44" s="467"/>
      <c r="P44" s="467"/>
      <c r="Q44" s="467"/>
      <c r="R44" s="467"/>
      <c r="S44" s="467"/>
      <c r="T44" s="467"/>
      <c r="U44" s="467"/>
      <c r="V44" s="467"/>
      <c r="W44" s="467"/>
      <c r="X44" s="467"/>
      <c r="Y44" s="467"/>
      <c r="Z44" s="467"/>
      <c r="AA44" s="467"/>
      <c r="AB44" s="467"/>
      <c r="AC44" s="467"/>
      <c r="AD44" s="467"/>
      <c r="AE44" s="467"/>
      <c r="AF44" s="467"/>
      <c r="AG44" s="467"/>
      <c r="AH44" s="467"/>
      <c r="AI44" s="467"/>
      <c r="AJ44" s="467"/>
      <c r="AK44" s="467"/>
      <c r="AL44" s="467"/>
      <c r="AM44" s="467"/>
      <c r="AN44" s="467"/>
      <c r="AO44" s="467"/>
      <c r="AP44" s="467"/>
      <c r="AQ44" s="467"/>
      <c r="AR44" s="467"/>
      <c r="AS44" s="467"/>
      <c r="AT44" s="467"/>
      <c r="AU44" s="139"/>
    </row>
    <row r="45" spans="1:50" ht="24" customHeight="1">
      <c r="A45" s="467"/>
      <c r="B45" s="467"/>
      <c r="C45" s="467"/>
      <c r="D45" s="467"/>
      <c r="E45" s="467"/>
      <c r="F45" s="467"/>
      <c r="G45" s="467"/>
      <c r="H45" s="467"/>
      <c r="I45" s="467"/>
      <c r="J45" s="467"/>
      <c r="K45" s="467"/>
      <c r="L45" s="467"/>
      <c r="M45" s="467"/>
      <c r="N45" s="467"/>
      <c r="O45" s="467"/>
      <c r="P45" s="467"/>
      <c r="Q45" s="467"/>
      <c r="R45" s="467"/>
      <c r="S45" s="467"/>
      <c r="T45" s="467"/>
      <c r="U45" s="467"/>
      <c r="V45" s="467"/>
      <c r="W45" s="467"/>
      <c r="X45" s="467"/>
      <c r="Y45" s="467"/>
      <c r="Z45" s="467"/>
      <c r="AA45" s="467"/>
      <c r="AB45" s="467"/>
      <c r="AC45" s="467"/>
      <c r="AD45" s="467"/>
      <c r="AE45" s="467"/>
      <c r="AF45" s="467"/>
      <c r="AG45" s="467"/>
      <c r="AH45" s="467"/>
      <c r="AI45" s="467"/>
      <c r="AJ45" s="467"/>
      <c r="AK45" s="467"/>
      <c r="AL45" s="467"/>
      <c r="AM45" s="467"/>
      <c r="AN45" s="467"/>
      <c r="AO45" s="467"/>
      <c r="AP45" s="467"/>
      <c r="AQ45" s="467"/>
      <c r="AR45" s="467"/>
      <c r="AS45" s="467"/>
      <c r="AT45" s="467"/>
    </row>
    <row r="46" spans="1:50" ht="24" customHeight="1">
      <c r="A46" s="467"/>
      <c r="B46" s="467"/>
      <c r="C46" s="467"/>
      <c r="D46" s="467"/>
      <c r="E46" s="467"/>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AG46" s="467"/>
      <c r="AH46" s="467"/>
      <c r="AI46" s="467"/>
      <c r="AJ46" s="467"/>
      <c r="AK46" s="467"/>
      <c r="AL46" s="467"/>
      <c r="AM46" s="467"/>
      <c r="AN46" s="467"/>
      <c r="AO46" s="467"/>
      <c r="AP46" s="467"/>
      <c r="AQ46" s="467"/>
      <c r="AR46" s="467"/>
      <c r="AS46" s="467"/>
      <c r="AT46" s="467"/>
    </row>
    <row r="47" spans="1:50" s="4" customFormat="1" ht="30" customHeight="1">
      <c r="A47" s="50" t="s">
        <v>21</v>
      </c>
      <c r="B47" s="472" t="str">
        <f>B13</f>
        <v>HORSPATH ROAD, OXFORD</v>
      </c>
      <c r="C47" s="472"/>
      <c r="D47" s="472"/>
      <c r="E47" s="472"/>
      <c r="F47" s="472"/>
      <c r="G47" s="472"/>
      <c r="H47" s="472"/>
      <c r="I47" s="472"/>
      <c r="J47" s="472"/>
      <c r="K47" s="472"/>
      <c r="L47" s="472"/>
      <c r="M47" s="472"/>
      <c r="N47" s="472"/>
      <c r="O47" s="472"/>
      <c r="P47" s="465" t="s">
        <v>232</v>
      </c>
      <c r="Q47" s="465"/>
      <c r="R47" s="465"/>
      <c r="S47" s="465"/>
      <c r="T47" s="465"/>
      <c r="U47" s="465"/>
      <c r="V47" s="465"/>
      <c r="W47" s="465"/>
      <c r="X47" s="465"/>
      <c r="Y47" s="465"/>
      <c r="Z47" s="465"/>
      <c r="AA47" s="465"/>
      <c r="AB47" s="465"/>
      <c r="AC47" s="465"/>
      <c r="AD47" s="465"/>
      <c r="AE47" s="473" t="s">
        <v>202</v>
      </c>
      <c r="AF47" s="473"/>
      <c r="AG47" s="473"/>
      <c r="AH47" s="473"/>
      <c r="AI47" s="473"/>
      <c r="AJ47" s="473"/>
      <c r="AK47" s="473"/>
      <c r="AL47" s="473"/>
      <c r="AM47" s="473"/>
      <c r="AN47" s="473"/>
      <c r="AO47" s="473"/>
      <c r="AP47" s="473"/>
      <c r="AQ47" s="218"/>
      <c r="AR47" s="474" t="str">
        <f>AR13</f>
        <v>W</v>
      </c>
      <c r="AS47" s="474"/>
      <c r="AT47" s="474"/>
      <c r="AU47" s="142"/>
    </row>
    <row r="48" spans="1:50" s="22" customFormat="1" ht="30" customHeight="1">
      <c r="A48" s="27" t="s">
        <v>22</v>
      </c>
      <c r="B48" s="475">
        <f>B14</f>
        <v>41525</v>
      </c>
      <c r="C48" s="475"/>
      <c r="D48" s="475"/>
      <c r="E48" s="475"/>
      <c r="F48" s="475"/>
      <c r="G48" s="475"/>
      <c r="H48" s="475"/>
      <c r="I48" s="475"/>
      <c r="J48" s="475"/>
      <c r="K48" s="475"/>
      <c r="L48" s="475"/>
      <c r="M48" s="475"/>
      <c r="N48" s="475"/>
      <c r="O48" s="475"/>
      <c r="P48" s="476" t="s">
        <v>193</v>
      </c>
      <c r="Q48" s="476"/>
      <c r="R48" s="476"/>
      <c r="S48" s="476"/>
      <c r="T48" s="476"/>
      <c r="U48" s="476"/>
      <c r="V48" s="476"/>
      <c r="W48" s="476"/>
      <c r="X48" s="476"/>
      <c r="Y48" s="476"/>
      <c r="Z48" s="476"/>
      <c r="AA48" s="476"/>
      <c r="AB48" s="476"/>
      <c r="AC48" s="476"/>
      <c r="AD48" s="476"/>
      <c r="AE48" s="477" t="str">
        <f>AE14</f>
        <v>WITNEY</v>
      </c>
      <c r="AF48" s="477"/>
      <c r="AG48" s="477"/>
      <c r="AH48" s="477"/>
      <c r="AI48" s="477"/>
      <c r="AJ48" s="477"/>
      <c r="AK48" s="477"/>
      <c r="AL48" s="477"/>
      <c r="AM48" s="477"/>
      <c r="AN48" s="477"/>
      <c r="AO48" s="477"/>
      <c r="AP48" s="477"/>
      <c r="AQ48" s="217"/>
      <c r="AR48" s="478" t="str">
        <f>AR14</f>
        <v>WW</v>
      </c>
      <c r="AS48" s="478"/>
      <c r="AT48" s="478"/>
      <c r="AU48" s="8"/>
    </row>
    <row r="49" spans="1:50" s="146" customFormat="1" ht="91.5" customHeight="1">
      <c r="A49" s="195" t="s">
        <v>203</v>
      </c>
      <c r="B49" s="196"/>
      <c r="C49" s="144" t="s">
        <v>440</v>
      </c>
      <c r="D49" s="143" t="s">
        <v>6</v>
      </c>
      <c r="E49" s="198" t="s">
        <v>9</v>
      </c>
      <c r="F49" s="143" t="s">
        <v>196</v>
      </c>
      <c r="G49" s="198" t="s">
        <v>197</v>
      </c>
      <c r="H49" s="143" t="s">
        <v>195</v>
      </c>
      <c r="I49" s="198" t="s">
        <v>2</v>
      </c>
      <c r="J49" s="143" t="s">
        <v>198</v>
      </c>
      <c r="K49" s="198" t="s">
        <v>199</v>
      </c>
      <c r="L49" s="143" t="s">
        <v>4</v>
      </c>
      <c r="M49" s="198" t="s">
        <v>3</v>
      </c>
      <c r="N49" s="143" t="s">
        <v>8</v>
      </c>
      <c r="O49" s="252"/>
      <c r="P49" s="195" t="s">
        <v>204</v>
      </c>
      <c r="Q49" s="196"/>
      <c r="R49" s="143" t="s">
        <v>197</v>
      </c>
      <c r="S49" s="198" t="s">
        <v>15</v>
      </c>
      <c r="T49" s="143" t="s">
        <v>198</v>
      </c>
      <c r="U49" s="198" t="s">
        <v>6</v>
      </c>
      <c r="V49" s="143" t="s">
        <v>199</v>
      </c>
      <c r="W49" s="198" t="s">
        <v>2</v>
      </c>
      <c r="X49" s="143" t="s">
        <v>195</v>
      </c>
      <c r="Y49" s="198" t="s">
        <v>5</v>
      </c>
      <c r="Z49" s="143" t="s">
        <v>196</v>
      </c>
      <c r="AA49" s="198" t="s">
        <v>4</v>
      </c>
      <c r="AB49" s="143" t="s">
        <v>3</v>
      </c>
      <c r="AC49" s="198" t="s">
        <v>8</v>
      </c>
      <c r="AD49" s="252"/>
      <c r="AE49" s="195" t="s">
        <v>205</v>
      </c>
      <c r="AF49" s="196"/>
      <c r="AG49" s="143" t="s">
        <v>197</v>
      </c>
      <c r="AH49" s="198" t="s">
        <v>198</v>
      </c>
      <c r="AI49" s="143" t="s">
        <v>54</v>
      </c>
      <c r="AJ49" s="198" t="s">
        <v>6</v>
      </c>
      <c r="AK49" s="143" t="s">
        <v>199</v>
      </c>
      <c r="AL49" s="198" t="s">
        <v>2</v>
      </c>
      <c r="AM49" s="143" t="s">
        <v>195</v>
      </c>
      <c r="AN49" s="198" t="s">
        <v>5</v>
      </c>
      <c r="AO49" s="143" t="s">
        <v>196</v>
      </c>
      <c r="AP49" s="198" t="s">
        <v>4</v>
      </c>
      <c r="AQ49" s="257"/>
      <c r="AR49" s="198" t="s">
        <v>3</v>
      </c>
      <c r="AS49" s="143" t="s">
        <v>8</v>
      </c>
      <c r="AT49" s="252"/>
      <c r="AU49" s="145"/>
    </row>
    <row r="50" spans="1:50" s="149" customFormat="1" ht="39.950000000000003" customHeight="1">
      <c r="A50" s="200"/>
      <c r="B50" s="147"/>
      <c r="C50" s="202">
        <v>0.40625</v>
      </c>
      <c r="D50" s="205">
        <v>0.44444444444444442</v>
      </c>
      <c r="E50" s="202">
        <v>0.4513888888888889</v>
      </c>
      <c r="F50" s="205">
        <v>0.45833333333333331</v>
      </c>
      <c r="G50" s="202">
        <v>0.5</v>
      </c>
      <c r="H50" s="205">
        <v>0.54166666666666663</v>
      </c>
      <c r="I50" s="202">
        <v>0.55902777777777779</v>
      </c>
      <c r="J50" s="205">
        <v>0.60416666666666663</v>
      </c>
      <c r="K50" s="202">
        <v>0.625</v>
      </c>
      <c r="L50" s="205">
        <v>0.64236111111111105</v>
      </c>
      <c r="M50" s="202">
        <v>0.67013888888888884</v>
      </c>
      <c r="N50" s="205">
        <v>0.70138888888888884</v>
      </c>
      <c r="O50" s="234"/>
      <c r="P50" s="200"/>
      <c r="Q50" s="147"/>
      <c r="R50" s="205">
        <v>0.41666666666666669</v>
      </c>
      <c r="S50" s="202">
        <v>0.46527777777777773</v>
      </c>
      <c r="T50" s="205">
        <v>0.47916666666666669</v>
      </c>
      <c r="U50" s="202">
        <v>0.4861111111111111</v>
      </c>
      <c r="V50" s="205">
        <v>0.54166666666666663</v>
      </c>
      <c r="W50" s="202">
        <v>0.54166666666666663</v>
      </c>
      <c r="X50" s="205">
        <v>0.58333333333333337</v>
      </c>
      <c r="Y50" s="202">
        <v>0.58333333333333337</v>
      </c>
      <c r="Z50" s="205">
        <v>0.625</v>
      </c>
      <c r="AA50" s="202">
        <v>0.64930555555555558</v>
      </c>
      <c r="AB50" s="205">
        <v>0.68402777777777779</v>
      </c>
      <c r="AC50" s="202">
        <v>0.70833333333333337</v>
      </c>
      <c r="AD50" s="234"/>
      <c r="AE50" s="200"/>
      <c r="AF50" s="147"/>
      <c r="AG50" s="205">
        <v>0.41666666666666669</v>
      </c>
      <c r="AH50" s="202">
        <v>0.47916666666666669</v>
      </c>
      <c r="AI50" s="205">
        <v>0.4826388888888889</v>
      </c>
      <c r="AJ50" s="202">
        <v>0.4861111111111111</v>
      </c>
      <c r="AK50" s="205">
        <v>0.54166666666666663</v>
      </c>
      <c r="AL50" s="202">
        <v>0.54513888888888895</v>
      </c>
      <c r="AM50" s="205">
        <v>0.58333333333333337</v>
      </c>
      <c r="AN50" s="202">
        <v>0.58680555555555558</v>
      </c>
      <c r="AO50" s="205">
        <v>0.625</v>
      </c>
      <c r="AP50" s="202">
        <v>0.65625</v>
      </c>
      <c r="AQ50" s="258"/>
      <c r="AR50" s="202">
        <v>0.68402777777777779</v>
      </c>
      <c r="AS50" s="205">
        <v>0.71527777777777779</v>
      </c>
      <c r="AT50" s="234"/>
      <c r="AU50" s="148"/>
    </row>
    <row r="51" spans="1:50" s="153" customFormat="1" ht="24.95" customHeight="1">
      <c r="A51" s="224" t="s">
        <v>315</v>
      </c>
      <c r="B51" s="154">
        <v>1</v>
      </c>
      <c r="C51" s="154"/>
      <c r="D51" s="150"/>
      <c r="E51" s="151"/>
      <c r="F51" s="150"/>
      <c r="G51" s="151"/>
      <c r="H51" s="150" t="s">
        <v>1</v>
      </c>
      <c r="I51" s="151" t="s">
        <v>0</v>
      </c>
      <c r="J51" s="150"/>
      <c r="K51" s="151"/>
      <c r="L51" s="150" t="s">
        <v>0</v>
      </c>
      <c r="M51" s="154"/>
      <c r="N51" s="150"/>
      <c r="O51" s="234"/>
      <c r="P51" s="223" t="s">
        <v>619</v>
      </c>
      <c r="Q51" s="154">
        <v>1</v>
      </c>
      <c r="R51" s="150" t="s">
        <v>1</v>
      </c>
      <c r="S51" s="151"/>
      <c r="T51" s="150"/>
      <c r="U51" s="151"/>
      <c r="V51" s="150"/>
      <c r="W51" s="151"/>
      <c r="X51" s="150"/>
      <c r="Y51" s="151" t="s">
        <v>0</v>
      </c>
      <c r="Z51" s="150" t="s">
        <v>233</v>
      </c>
      <c r="AA51" s="151"/>
      <c r="AB51" s="150" t="s">
        <v>0</v>
      </c>
      <c r="AC51" s="151">
        <v>4</v>
      </c>
      <c r="AD51" s="234"/>
      <c r="AE51" s="223" t="s">
        <v>311</v>
      </c>
      <c r="AF51" s="154">
        <v>1</v>
      </c>
      <c r="AG51" s="150"/>
      <c r="AH51" s="151" t="s">
        <v>0</v>
      </c>
      <c r="AI51" s="150"/>
      <c r="AJ51" s="151"/>
      <c r="AK51" s="150"/>
      <c r="AL51" s="151"/>
      <c r="AM51" s="150"/>
      <c r="AN51" s="151" t="s">
        <v>0</v>
      </c>
      <c r="AO51" s="150"/>
      <c r="AP51" s="151"/>
      <c r="AQ51" s="236"/>
      <c r="AR51" s="151" t="s">
        <v>0</v>
      </c>
      <c r="AS51" s="150"/>
      <c r="AT51" s="234"/>
      <c r="AU51" s="152"/>
      <c r="AV51" s="156" t="str">
        <f t="shared" ref="AV51:AV76" si="27">A51</f>
        <v>SAM GODWOOD</v>
      </c>
      <c r="AW51" s="156" t="str">
        <f t="shared" ref="AW51:AW76" si="28">P51</f>
        <v>MATT LOCK</v>
      </c>
      <c r="AX51" s="156" t="str">
        <f t="shared" ref="AX51:AX76" si="29">AE51</f>
        <v>JAMES CURRAH</v>
      </c>
    </row>
    <row r="52" spans="1:50" s="153" customFormat="1" ht="24.95" customHeight="1">
      <c r="A52" s="224" t="s">
        <v>620</v>
      </c>
      <c r="B52" s="154">
        <v>2</v>
      </c>
      <c r="C52" s="154"/>
      <c r="D52" s="150"/>
      <c r="E52" s="151"/>
      <c r="F52" s="150"/>
      <c r="G52" s="151" t="s">
        <v>1</v>
      </c>
      <c r="H52" s="150"/>
      <c r="I52" s="151" t="s">
        <v>1</v>
      </c>
      <c r="J52" s="150"/>
      <c r="K52" s="151"/>
      <c r="L52" s="150" t="s">
        <v>1</v>
      </c>
      <c r="M52" s="154"/>
      <c r="N52" s="150"/>
      <c r="O52" s="234"/>
      <c r="P52" s="223" t="s">
        <v>621</v>
      </c>
      <c r="Q52" s="154">
        <v>2</v>
      </c>
      <c r="R52" s="150" t="s">
        <v>0</v>
      </c>
      <c r="S52" s="151"/>
      <c r="T52" s="150"/>
      <c r="U52" s="151"/>
      <c r="V52" s="150" t="s">
        <v>0</v>
      </c>
      <c r="W52" s="151"/>
      <c r="X52" s="150"/>
      <c r="Y52" s="151"/>
      <c r="Z52" s="150" t="s">
        <v>0</v>
      </c>
      <c r="AA52" s="151"/>
      <c r="AB52" s="150"/>
      <c r="AC52" s="151"/>
      <c r="AD52" s="234"/>
      <c r="AE52" s="223" t="s">
        <v>314</v>
      </c>
      <c r="AF52" s="154">
        <v>2</v>
      </c>
      <c r="AG52" s="150"/>
      <c r="AH52" s="151"/>
      <c r="AI52" s="150"/>
      <c r="AJ52" s="151"/>
      <c r="AK52" s="150"/>
      <c r="AL52" s="151"/>
      <c r="AM52" s="150" t="s">
        <v>0</v>
      </c>
      <c r="AN52" s="151"/>
      <c r="AO52" s="150"/>
      <c r="AP52" s="151" t="s">
        <v>0</v>
      </c>
      <c r="AQ52" s="236"/>
      <c r="AR52" s="151" t="s">
        <v>1</v>
      </c>
      <c r="AS52" s="150"/>
      <c r="AT52" s="234"/>
      <c r="AU52" s="152"/>
      <c r="AV52" s="156" t="str">
        <f t="shared" si="27"/>
        <v>DAN CUNNINGHAM</v>
      </c>
      <c r="AW52" s="156" t="str">
        <f t="shared" si="28"/>
        <v>MATT BRYCE</v>
      </c>
      <c r="AX52" s="156" t="str">
        <f t="shared" si="29"/>
        <v>JOE GODWOOD</v>
      </c>
    </row>
    <row r="53" spans="1:50" s="153" customFormat="1" ht="24.95" customHeight="1">
      <c r="A53" s="224" t="s">
        <v>312</v>
      </c>
      <c r="B53" s="154">
        <v>3</v>
      </c>
      <c r="C53" s="154"/>
      <c r="D53" s="150"/>
      <c r="E53" s="151"/>
      <c r="F53" s="150"/>
      <c r="G53" s="151" t="s">
        <v>0</v>
      </c>
      <c r="H53" s="150" t="s">
        <v>0</v>
      </c>
      <c r="I53" s="151"/>
      <c r="J53" s="150"/>
      <c r="K53" s="151"/>
      <c r="L53" s="150"/>
      <c r="M53" s="154" t="s">
        <v>0</v>
      </c>
      <c r="N53" s="150"/>
      <c r="O53" s="234"/>
      <c r="P53" s="223" t="s">
        <v>316</v>
      </c>
      <c r="Q53" s="154">
        <v>3</v>
      </c>
      <c r="R53" s="150" t="s">
        <v>416</v>
      </c>
      <c r="S53" s="151"/>
      <c r="T53" s="150"/>
      <c r="U53" s="151"/>
      <c r="V53" s="150" t="s">
        <v>416</v>
      </c>
      <c r="W53" s="151"/>
      <c r="X53" s="150"/>
      <c r="Y53" s="151"/>
      <c r="Z53" s="150" t="s">
        <v>1</v>
      </c>
      <c r="AA53" s="151"/>
      <c r="AB53" s="150"/>
      <c r="AC53" s="151"/>
      <c r="AD53" s="234"/>
      <c r="AE53" s="223"/>
      <c r="AF53" s="154">
        <v>3</v>
      </c>
      <c r="AG53" s="150"/>
      <c r="AH53" s="151"/>
      <c r="AI53" s="150"/>
      <c r="AJ53" s="151"/>
      <c r="AK53" s="150"/>
      <c r="AL53" s="151"/>
      <c r="AM53" s="150"/>
      <c r="AN53" s="151"/>
      <c r="AO53" s="150"/>
      <c r="AP53" s="151"/>
      <c r="AQ53" s="236"/>
      <c r="AR53" s="151"/>
      <c r="AS53" s="150"/>
      <c r="AT53" s="234"/>
      <c r="AU53" s="152"/>
      <c r="AV53" s="156" t="str">
        <f t="shared" si="27"/>
        <v>ELLIOT WANT</v>
      </c>
      <c r="AW53" s="156" t="str">
        <f t="shared" si="28"/>
        <v>OWEN TANNER</v>
      </c>
      <c r="AX53" s="156">
        <f t="shared" si="29"/>
        <v>0</v>
      </c>
    </row>
    <row r="54" spans="1:50" s="153" customFormat="1" ht="24.95" customHeight="1">
      <c r="A54" s="224"/>
      <c r="B54" s="154">
        <v>4</v>
      </c>
      <c r="C54" s="154"/>
      <c r="D54" s="150"/>
      <c r="E54" s="151"/>
      <c r="F54" s="150"/>
      <c r="G54" s="151"/>
      <c r="H54" s="150"/>
      <c r="I54" s="151"/>
      <c r="J54" s="150"/>
      <c r="K54" s="151"/>
      <c r="L54" s="150"/>
      <c r="M54" s="154"/>
      <c r="N54" s="150"/>
      <c r="O54" s="234"/>
      <c r="P54" s="225" t="s">
        <v>313</v>
      </c>
      <c r="Q54" s="154">
        <v>4</v>
      </c>
      <c r="R54" s="150"/>
      <c r="S54" s="151"/>
      <c r="T54" s="150"/>
      <c r="U54" s="151"/>
      <c r="V54" s="150"/>
      <c r="W54" s="151" t="s">
        <v>0</v>
      </c>
      <c r="X54" s="150" t="s">
        <v>0</v>
      </c>
      <c r="Y54" s="151"/>
      <c r="Z54" s="150"/>
      <c r="AA54" s="151" t="s">
        <v>0</v>
      </c>
      <c r="AB54" s="150"/>
      <c r="AC54" s="151">
        <v>1</v>
      </c>
      <c r="AD54" s="234"/>
      <c r="AE54" s="225"/>
      <c r="AF54" s="154">
        <v>4</v>
      </c>
      <c r="AG54" s="150"/>
      <c r="AH54" s="151"/>
      <c r="AI54" s="150"/>
      <c r="AJ54" s="151"/>
      <c r="AK54" s="150"/>
      <c r="AL54" s="151"/>
      <c r="AM54" s="150"/>
      <c r="AN54" s="151"/>
      <c r="AO54" s="150"/>
      <c r="AP54" s="151"/>
      <c r="AQ54" s="236"/>
      <c r="AR54" s="151"/>
      <c r="AS54" s="150"/>
      <c r="AT54" s="234"/>
      <c r="AU54" s="152"/>
      <c r="AV54" s="156">
        <f t="shared" si="27"/>
        <v>0</v>
      </c>
      <c r="AW54" s="156" t="str">
        <f t="shared" si="28"/>
        <v>OLLIE STACEY</v>
      </c>
      <c r="AX54" s="156">
        <f t="shared" si="29"/>
        <v>0</v>
      </c>
    </row>
    <row r="55" spans="1:50" s="153" customFormat="1" ht="24.95" customHeight="1">
      <c r="A55" s="224"/>
      <c r="B55" s="154">
        <v>5</v>
      </c>
      <c r="C55" s="154"/>
      <c r="D55" s="150"/>
      <c r="E55" s="151"/>
      <c r="F55" s="150"/>
      <c r="G55" s="151"/>
      <c r="H55" s="150"/>
      <c r="I55" s="151"/>
      <c r="J55" s="150"/>
      <c r="K55" s="151"/>
      <c r="L55" s="150"/>
      <c r="M55" s="154"/>
      <c r="N55" s="150"/>
      <c r="O55" s="234"/>
      <c r="P55" s="225" t="s">
        <v>317</v>
      </c>
      <c r="Q55" s="154">
        <v>5</v>
      </c>
      <c r="R55" s="150"/>
      <c r="S55" s="151"/>
      <c r="T55" s="150"/>
      <c r="U55" s="151" t="s">
        <v>0</v>
      </c>
      <c r="V55" s="150"/>
      <c r="W55" s="151"/>
      <c r="X55" s="150"/>
      <c r="Y55" s="151"/>
      <c r="Z55" s="150"/>
      <c r="AA55" s="151"/>
      <c r="AB55" s="150"/>
      <c r="AC55" s="151"/>
      <c r="AD55" s="234"/>
      <c r="AE55" s="225"/>
      <c r="AF55" s="154">
        <v>5</v>
      </c>
      <c r="AG55" s="150"/>
      <c r="AH55" s="151"/>
      <c r="AI55" s="150"/>
      <c r="AJ55" s="151"/>
      <c r="AK55" s="150"/>
      <c r="AL55" s="151"/>
      <c r="AM55" s="150"/>
      <c r="AN55" s="151"/>
      <c r="AO55" s="150"/>
      <c r="AP55" s="151"/>
      <c r="AQ55" s="236"/>
      <c r="AR55" s="151"/>
      <c r="AS55" s="150"/>
      <c r="AT55" s="234"/>
      <c r="AU55" s="152"/>
      <c r="AV55" s="156">
        <f t="shared" si="27"/>
        <v>0</v>
      </c>
      <c r="AW55" s="156" t="str">
        <f t="shared" si="28"/>
        <v>GEORGE MEYER</v>
      </c>
      <c r="AX55" s="156">
        <f t="shared" si="29"/>
        <v>0</v>
      </c>
    </row>
    <row r="56" spans="1:50" s="153" customFormat="1" ht="24.95" customHeight="1">
      <c r="A56" s="224"/>
      <c r="B56" s="154">
        <v>6</v>
      </c>
      <c r="C56" s="154"/>
      <c r="D56" s="150"/>
      <c r="E56" s="151"/>
      <c r="F56" s="150"/>
      <c r="G56" s="151"/>
      <c r="H56" s="150"/>
      <c r="I56" s="151"/>
      <c r="J56" s="150"/>
      <c r="K56" s="151"/>
      <c r="L56" s="150"/>
      <c r="M56" s="154"/>
      <c r="N56" s="150"/>
      <c r="O56" s="234"/>
      <c r="P56" s="225" t="s">
        <v>622</v>
      </c>
      <c r="Q56" s="154">
        <v>6</v>
      </c>
      <c r="R56" s="150"/>
      <c r="S56" s="151"/>
      <c r="T56" s="150"/>
      <c r="U56" s="151"/>
      <c r="V56" s="150"/>
      <c r="W56" s="151" t="s">
        <v>416</v>
      </c>
      <c r="X56" s="150"/>
      <c r="Y56" s="151" t="s">
        <v>1</v>
      </c>
      <c r="Z56" s="150"/>
      <c r="AA56" s="151" t="s">
        <v>1</v>
      </c>
      <c r="AB56" s="150"/>
      <c r="AC56" s="151">
        <v>2</v>
      </c>
      <c r="AD56" s="234"/>
      <c r="AE56" s="225"/>
      <c r="AF56" s="154">
        <v>6</v>
      </c>
      <c r="AG56" s="150"/>
      <c r="AH56" s="151"/>
      <c r="AI56" s="150"/>
      <c r="AJ56" s="151"/>
      <c r="AK56" s="150"/>
      <c r="AL56" s="151"/>
      <c r="AM56" s="150"/>
      <c r="AN56" s="151"/>
      <c r="AO56" s="150"/>
      <c r="AP56" s="151"/>
      <c r="AQ56" s="236"/>
      <c r="AR56" s="151"/>
      <c r="AS56" s="150"/>
      <c r="AT56" s="234"/>
      <c r="AU56" s="152"/>
      <c r="AV56" s="156">
        <f t="shared" si="27"/>
        <v>0</v>
      </c>
      <c r="AW56" s="156" t="str">
        <f t="shared" si="28"/>
        <v>JOE BOOTH</v>
      </c>
      <c r="AX56" s="156">
        <f t="shared" si="29"/>
        <v>0</v>
      </c>
    </row>
    <row r="57" spans="1:50" s="153" customFormat="1" ht="24.95" customHeight="1">
      <c r="A57" s="224"/>
      <c r="B57" s="154">
        <v>7</v>
      </c>
      <c r="C57" s="154"/>
      <c r="D57" s="150"/>
      <c r="E57" s="151"/>
      <c r="F57" s="150"/>
      <c r="G57" s="151"/>
      <c r="H57" s="150"/>
      <c r="I57" s="151"/>
      <c r="J57" s="150"/>
      <c r="K57" s="151"/>
      <c r="L57" s="150"/>
      <c r="M57" s="154"/>
      <c r="N57" s="150"/>
      <c r="O57" s="234"/>
      <c r="P57" s="223" t="s">
        <v>623</v>
      </c>
      <c r="Q57" s="154">
        <v>7</v>
      </c>
      <c r="R57" s="150"/>
      <c r="S57" s="151"/>
      <c r="T57" s="150"/>
      <c r="U57" s="151"/>
      <c r="V57" s="150"/>
      <c r="W57" s="151" t="s">
        <v>1</v>
      </c>
      <c r="X57" s="150"/>
      <c r="Y57" s="151"/>
      <c r="Z57" s="150"/>
      <c r="AA57" s="151"/>
      <c r="AB57" s="150"/>
      <c r="AC57" s="151"/>
      <c r="AD57" s="234"/>
      <c r="AE57" s="225"/>
      <c r="AF57" s="154">
        <v>7</v>
      </c>
      <c r="AG57" s="150"/>
      <c r="AH57" s="151"/>
      <c r="AI57" s="150"/>
      <c r="AJ57" s="151"/>
      <c r="AK57" s="150"/>
      <c r="AL57" s="151"/>
      <c r="AM57" s="150"/>
      <c r="AN57" s="151"/>
      <c r="AO57" s="150"/>
      <c r="AP57" s="151"/>
      <c r="AQ57" s="236"/>
      <c r="AR57" s="151"/>
      <c r="AS57" s="150"/>
      <c r="AT57" s="234"/>
      <c r="AU57" s="152"/>
      <c r="AV57" s="156">
        <f t="shared" si="27"/>
        <v>0</v>
      </c>
      <c r="AW57" s="156" t="str">
        <f t="shared" si="28"/>
        <v>BEN BOOTH</v>
      </c>
      <c r="AX57" s="156">
        <f t="shared" si="29"/>
        <v>0</v>
      </c>
    </row>
    <row r="58" spans="1:50" s="153" customFormat="1" ht="24.95" customHeight="1">
      <c r="A58" s="224"/>
      <c r="B58" s="154">
        <v>8</v>
      </c>
      <c r="C58" s="154"/>
      <c r="D58" s="150"/>
      <c r="E58" s="151"/>
      <c r="F58" s="150"/>
      <c r="G58" s="151"/>
      <c r="H58" s="150"/>
      <c r="I58" s="151"/>
      <c r="J58" s="150"/>
      <c r="K58" s="151"/>
      <c r="L58" s="150"/>
      <c r="M58" s="154"/>
      <c r="N58" s="150"/>
      <c r="O58" s="234"/>
      <c r="P58" s="223" t="s">
        <v>318</v>
      </c>
      <c r="Q58" s="154">
        <v>8</v>
      </c>
      <c r="R58" s="150"/>
      <c r="S58" s="151"/>
      <c r="T58" s="150"/>
      <c r="U58" s="151"/>
      <c r="V58" s="150" t="s">
        <v>1</v>
      </c>
      <c r="W58" s="151"/>
      <c r="X58" s="150" t="s">
        <v>1</v>
      </c>
      <c r="Y58" s="151"/>
      <c r="Z58" s="150"/>
      <c r="AA58" s="151"/>
      <c r="AB58" s="150" t="s">
        <v>1</v>
      </c>
      <c r="AC58" s="151">
        <v>3</v>
      </c>
      <c r="AD58" s="234"/>
      <c r="AE58" s="223"/>
      <c r="AF58" s="154">
        <v>8</v>
      </c>
      <c r="AG58" s="150"/>
      <c r="AH58" s="151"/>
      <c r="AI58" s="150"/>
      <c r="AJ58" s="151"/>
      <c r="AK58" s="150"/>
      <c r="AL58" s="151"/>
      <c r="AM58" s="150"/>
      <c r="AN58" s="151"/>
      <c r="AO58" s="150"/>
      <c r="AP58" s="151"/>
      <c r="AQ58" s="236"/>
      <c r="AR58" s="151"/>
      <c r="AS58" s="150"/>
      <c r="AT58" s="234"/>
      <c r="AU58" s="152"/>
      <c r="AV58" s="156">
        <f t="shared" si="27"/>
        <v>0</v>
      </c>
      <c r="AW58" s="156" t="str">
        <f t="shared" si="28"/>
        <v>JOSH RHODES</v>
      </c>
      <c r="AX58" s="156">
        <f t="shared" si="29"/>
        <v>0</v>
      </c>
    </row>
    <row r="59" spans="1:50" s="153" customFormat="1" ht="24.95" customHeight="1">
      <c r="A59" s="224"/>
      <c r="B59" s="154">
        <v>9</v>
      </c>
      <c r="C59" s="154"/>
      <c r="D59" s="150"/>
      <c r="E59" s="151"/>
      <c r="F59" s="150"/>
      <c r="G59" s="151"/>
      <c r="H59" s="150"/>
      <c r="I59" s="151"/>
      <c r="J59" s="150"/>
      <c r="K59" s="151"/>
      <c r="L59" s="150"/>
      <c r="M59" s="154"/>
      <c r="N59" s="150"/>
      <c r="O59" s="234"/>
      <c r="P59" s="223"/>
      <c r="Q59" s="154">
        <v>9</v>
      </c>
      <c r="R59" s="150"/>
      <c r="S59" s="151"/>
      <c r="T59" s="150"/>
      <c r="U59" s="151"/>
      <c r="V59" s="150"/>
      <c r="W59" s="151"/>
      <c r="X59" s="150"/>
      <c r="Y59" s="151"/>
      <c r="Z59" s="150"/>
      <c r="AA59" s="151"/>
      <c r="AB59" s="150"/>
      <c r="AC59" s="151"/>
      <c r="AD59" s="234"/>
      <c r="AE59" s="223"/>
      <c r="AF59" s="154">
        <v>9</v>
      </c>
      <c r="AG59" s="150"/>
      <c r="AH59" s="151"/>
      <c r="AI59" s="150"/>
      <c r="AJ59" s="151"/>
      <c r="AK59" s="150"/>
      <c r="AL59" s="151"/>
      <c r="AM59" s="150"/>
      <c r="AN59" s="151"/>
      <c r="AO59" s="150"/>
      <c r="AP59" s="151"/>
      <c r="AQ59" s="236"/>
      <c r="AR59" s="151"/>
      <c r="AS59" s="150"/>
      <c r="AT59" s="234"/>
      <c r="AU59" s="152"/>
      <c r="AV59" s="156">
        <f t="shared" si="27"/>
        <v>0</v>
      </c>
      <c r="AW59" s="156">
        <f t="shared" si="28"/>
        <v>0</v>
      </c>
      <c r="AX59" s="156">
        <f t="shared" si="29"/>
        <v>0</v>
      </c>
    </row>
    <row r="60" spans="1:50" s="153" customFormat="1" ht="24.95" customHeight="1">
      <c r="A60" s="224"/>
      <c r="B60" s="154">
        <v>10</v>
      </c>
      <c r="C60" s="154"/>
      <c r="D60" s="150"/>
      <c r="E60" s="151"/>
      <c r="F60" s="150"/>
      <c r="G60" s="151"/>
      <c r="H60" s="150"/>
      <c r="I60" s="151"/>
      <c r="J60" s="150"/>
      <c r="K60" s="151"/>
      <c r="L60" s="150"/>
      <c r="M60" s="151"/>
      <c r="N60" s="150"/>
      <c r="O60" s="234"/>
      <c r="P60" s="223"/>
      <c r="Q60" s="154">
        <v>10</v>
      </c>
      <c r="R60" s="150"/>
      <c r="S60" s="151"/>
      <c r="T60" s="150"/>
      <c r="U60" s="151"/>
      <c r="V60" s="150"/>
      <c r="W60" s="151"/>
      <c r="X60" s="150"/>
      <c r="Y60" s="151"/>
      <c r="Z60" s="150"/>
      <c r="AA60" s="151"/>
      <c r="AB60" s="150"/>
      <c r="AC60" s="151"/>
      <c r="AD60" s="234"/>
      <c r="AE60" s="223"/>
      <c r="AF60" s="154">
        <v>10</v>
      </c>
      <c r="AG60" s="150"/>
      <c r="AH60" s="151"/>
      <c r="AI60" s="150"/>
      <c r="AJ60" s="151"/>
      <c r="AK60" s="150"/>
      <c r="AL60" s="151"/>
      <c r="AM60" s="150"/>
      <c r="AN60" s="151"/>
      <c r="AO60" s="150"/>
      <c r="AP60" s="151"/>
      <c r="AQ60" s="236"/>
      <c r="AR60" s="151"/>
      <c r="AS60" s="150"/>
      <c r="AT60" s="234"/>
      <c r="AU60" s="152"/>
      <c r="AV60" s="156">
        <f t="shared" si="27"/>
        <v>0</v>
      </c>
      <c r="AW60" s="156">
        <f t="shared" si="28"/>
        <v>0</v>
      </c>
      <c r="AX60" s="156">
        <f t="shared" si="29"/>
        <v>0</v>
      </c>
    </row>
    <row r="61" spans="1:50" s="153" customFormat="1" ht="24.95" customHeight="1">
      <c r="A61" s="224"/>
      <c r="B61" s="154">
        <v>11</v>
      </c>
      <c r="C61" s="154"/>
      <c r="D61" s="150"/>
      <c r="E61" s="151"/>
      <c r="F61" s="150"/>
      <c r="G61" s="151"/>
      <c r="H61" s="150"/>
      <c r="I61" s="151"/>
      <c r="J61" s="150"/>
      <c r="K61" s="151"/>
      <c r="L61" s="150"/>
      <c r="M61" s="151"/>
      <c r="N61" s="150"/>
      <c r="O61" s="234"/>
      <c r="P61" s="223"/>
      <c r="Q61" s="154">
        <v>11</v>
      </c>
      <c r="R61" s="150"/>
      <c r="S61" s="151"/>
      <c r="T61" s="150"/>
      <c r="U61" s="151"/>
      <c r="V61" s="150"/>
      <c r="W61" s="151"/>
      <c r="X61" s="150"/>
      <c r="Y61" s="151"/>
      <c r="Z61" s="150"/>
      <c r="AA61" s="151"/>
      <c r="AB61" s="150"/>
      <c r="AC61" s="151"/>
      <c r="AD61" s="234"/>
      <c r="AE61" s="223"/>
      <c r="AF61" s="154">
        <v>11</v>
      </c>
      <c r="AG61" s="150"/>
      <c r="AH61" s="151"/>
      <c r="AI61" s="150"/>
      <c r="AJ61" s="151"/>
      <c r="AK61" s="150"/>
      <c r="AL61" s="151"/>
      <c r="AM61" s="150"/>
      <c r="AN61" s="151"/>
      <c r="AO61" s="150"/>
      <c r="AP61" s="151"/>
      <c r="AQ61" s="236"/>
      <c r="AR61" s="151"/>
      <c r="AS61" s="150"/>
      <c r="AT61" s="234"/>
      <c r="AU61" s="152"/>
      <c r="AV61" s="156">
        <f t="shared" si="27"/>
        <v>0</v>
      </c>
      <c r="AW61" s="156">
        <f t="shared" si="28"/>
        <v>0</v>
      </c>
      <c r="AX61" s="156">
        <f t="shared" si="29"/>
        <v>0</v>
      </c>
    </row>
    <row r="62" spans="1:50" s="153" customFormat="1" ht="24.95" customHeight="1">
      <c r="A62" s="224"/>
      <c r="B62" s="154">
        <v>12</v>
      </c>
      <c r="C62" s="154"/>
      <c r="D62" s="150"/>
      <c r="E62" s="151"/>
      <c r="F62" s="150"/>
      <c r="G62" s="151"/>
      <c r="H62" s="150"/>
      <c r="I62" s="151"/>
      <c r="J62" s="150"/>
      <c r="K62" s="151"/>
      <c r="L62" s="150"/>
      <c r="M62" s="151"/>
      <c r="N62" s="150"/>
      <c r="O62" s="234"/>
      <c r="P62" s="223"/>
      <c r="Q62" s="154">
        <v>12</v>
      </c>
      <c r="R62" s="150"/>
      <c r="S62" s="151"/>
      <c r="T62" s="150"/>
      <c r="U62" s="151"/>
      <c r="V62" s="150"/>
      <c r="W62" s="151"/>
      <c r="X62" s="150"/>
      <c r="Y62" s="151"/>
      <c r="Z62" s="150"/>
      <c r="AA62" s="151"/>
      <c r="AB62" s="150"/>
      <c r="AC62" s="151"/>
      <c r="AD62" s="234"/>
      <c r="AE62" s="223"/>
      <c r="AF62" s="154">
        <v>12</v>
      </c>
      <c r="AG62" s="150"/>
      <c r="AH62" s="151"/>
      <c r="AI62" s="150"/>
      <c r="AJ62" s="151"/>
      <c r="AK62" s="150"/>
      <c r="AL62" s="151"/>
      <c r="AM62" s="150"/>
      <c r="AN62" s="151"/>
      <c r="AO62" s="150"/>
      <c r="AP62" s="151"/>
      <c r="AQ62" s="236"/>
      <c r="AR62" s="151"/>
      <c r="AS62" s="150"/>
      <c r="AT62" s="234"/>
      <c r="AU62" s="152"/>
      <c r="AV62" s="156">
        <f t="shared" si="27"/>
        <v>0</v>
      </c>
      <c r="AW62" s="156">
        <f t="shared" si="28"/>
        <v>0</v>
      </c>
      <c r="AX62" s="156">
        <f t="shared" si="29"/>
        <v>0</v>
      </c>
    </row>
    <row r="63" spans="1:50" s="153" customFormat="1" ht="24.95" customHeight="1">
      <c r="A63" s="224"/>
      <c r="B63" s="154">
        <v>13</v>
      </c>
      <c r="C63" s="154"/>
      <c r="D63" s="150"/>
      <c r="E63" s="151"/>
      <c r="F63" s="150"/>
      <c r="G63" s="151"/>
      <c r="H63" s="150"/>
      <c r="I63" s="151"/>
      <c r="J63" s="150"/>
      <c r="K63" s="151"/>
      <c r="L63" s="150"/>
      <c r="M63" s="151"/>
      <c r="N63" s="150"/>
      <c r="O63" s="234"/>
      <c r="P63" s="223"/>
      <c r="Q63" s="154">
        <v>13</v>
      </c>
      <c r="R63" s="150"/>
      <c r="S63" s="151"/>
      <c r="T63" s="150"/>
      <c r="U63" s="151"/>
      <c r="V63" s="150"/>
      <c r="W63" s="151"/>
      <c r="X63" s="150"/>
      <c r="Y63" s="151"/>
      <c r="Z63" s="150"/>
      <c r="AA63" s="151"/>
      <c r="AB63" s="150"/>
      <c r="AC63" s="151"/>
      <c r="AD63" s="234"/>
      <c r="AE63" s="223"/>
      <c r="AF63" s="154">
        <v>13</v>
      </c>
      <c r="AG63" s="150"/>
      <c r="AH63" s="151"/>
      <c r="AI63" s="150"/>
      <c r="AJ63" s="151"/>
      <c r="AK63" s="150"/>
      <c r="AL63" s="151"/>
      <c r="AM63" s="150"/>
      <c r="AN63" s="151"/>
      <c r="AO63" s="150"/>
      <c r="AP63" s="151"/>
      <c r="AQ63" s="236"/>
      <c r="AR63" s="151"/>
      <c r="AS63" s="150"/>
      <c r="AT63" s="234"/>
      <c r="AU63" s="152"/>
      <c r="AV63" s="156">
        <f t="shared" si="27"/>
        <v>0</v>
      </c>
      <c r="AW63" s="156">
        <f t="shared" si="28"/>
        <v>0</v>
      </c>
      <c r="AX63" s="156">
        <f t="shared" si="29"/>
        <v>0</v>
      </c>
    </row>
    <row r="64" spans="1:50" s="153" customFormat="1" ht="24.95" customHeight="1">
      <c r="A64" s="224"/>
      <c r="B64" s="154">
        <v>14</v>
      </c>
      <c r="C64" s="154"/>
      <c r="D64" s="150"/>
      <c r="E64" s="151"/>
      <c r="F64" s="150"/>
      <c r="G64" s="151"/>
      <c r="H64" s="150"/>
      <c r="I64" s="151"/>
      <c r="J64" s="150"/>
      <c r="K64" s="151"/>
      <c r="L64" s="150"/>
      <c r="M64" s="154"/>
      <c r="N64" s="150"/>
      <c r="O64" s="234"/>
      <c r="P64" s="223"/>
      <c r="Q64" s="154">
        <v>14</v>
      </c>
      <c r="R64" s="150"/>
      <c r="S64" s="151"/>
      <c r="T64" s="150"/>
      <c r="U64" s="151"/>
      <c r="V64" s="150"/>
      <c r="W64" s="151"/>
      <c r="X64" s="150"/>
      <c r="Y64" s="151"/>
      <c r="Z64" s="150"/>
      <c r="AA64" s="151"/>
      <c r="AB64" s="150"/>
      <c r="AC64" s="151"/>
      <c r="AD64" s="234"/>
      <c r="AE64" s="223"/>
      <c r="AF64" s="154">
        <v>14</v>
      </c>
      <c r="AG64" s="150"/>
      <c r="AH64" s="151"/>
      <c r="AI64" s="150"/>
      <c r="AJ64" s="151"/>
      <c r="AK64" s="150"/>
      <c r="AL64" s="151"/>
      <c r="AM64" s="150"/>
      <c r="AN64" s="151"/>
      <c r="AO64" s="150"/>
      <c r="AP64" s="151"/>
      <c r="AQ64" s="236"/>
      <c r="AR64" s="151"/>
      <c r="AS64" s="150"/>
      <c r="AT64" s="234"/>
      <c r="AU64" s="152"/>
      <c r="AV64" s="156">
        <f t="shared" si="27"/>
        <v>0</v>
      </c>
      <c r="AW64" s="156">
        <f t="shared" si="28"/>
        <v>0</v>
      </c>
      <c r="AX64" s="156">
        <f t="shared" si="29"/>
        <v>0</v>
      </c>
    </row>
    <row r="65" spans="1:50" s="153" customFormat="1" ht="24.95" customHeight="1">
      <c r="A65" s="224"/>
      <c r="B65" s="154">
        <v>15</v>
      </c>
      <c r="C65" s="154"/>
      <c r="D65" s="150"/>
      <c r="E65" s="151"/>
      <c r="F65" s="150"/>
      <c r="G65" s="151"/>
      <c r="H65" s="150"/>
      <c r="I65" s="151"/>
      <c r="J65" s="150"/>
      <c r="K65" s="151"/>
      <c r="L65" s="150"/>
      <c r="M65" s="154"/>
      <c r="N65" s="150"/>
      <c r="O65" s="234"/>
      <c r="P65" s="223"/>
      <c r="Q65" s="154">
        <v>15</v>
      </c>
      <c r="R65" s="150"/>
      <c r="S65" s="151"/>
      <c r="T65" s="150"/>
      <c r="U65" s="151"/>
      <c r="V65" s="150"/>
      <c r="W65" s="151"/>
      <c r="X65" s="150"/>
      <c r="Y65" s="151"/>
      <c r="Z65" s="150"/>
      <c r="AA65" s="151"/>
      <c r="AB65" s="150"/>
      <c r="AC65" s="151"/>
      <c r="AD65" s="234"/>
      <c r="AE65" s="223"/>
      <c r="AF65" s="154">
        <v>15</v>
      </c>
      <c r="AG65" s="150"/>
      <c r="AH65" s="151"/>
      <c r="AI65" s="150"/>
      <c r="AJ65" s="151"/>
      <c r="AK65" s="150"/>
      <c r="AL65" s="151"/>
      <c r="AM65" s="150"/>
      <c r="AN65" s="151"/>
      <c r="AO65" s="150"/>
      <c r="AP65" s="151"/>
      <c r="AQ65" s="236"/>
      <c r="AR65" s="151"/>
      <c r="AS65" s="150"/>
      <c r="AT65" s="234"/>
      <c r="AU65" s="152"/>
      <c r="AV65" s="156">
        <f t="shared" si="27"/>
        <v>0</v>
      </c>
      <c r="AW65" s="156">
        <f t="shared" si="28"/>
        <v>0</v>
      </c>
      <c r="AX65" s="156">
        <f t="shared" si="29"/>
        <v>0</v>
      </c>
    </row>
    <row r="66" spans="1:50" s="153" customFormat="1" ht="24.95" customHeight="1">
      <c r="A66" s="224"/>
      <c r="B66" s="154">
        <v>16</v>
      </c>
      <c r="C66" s="154"/>
      <c r="D66" s="150"/>
      <c r="E66" s="151"/>
      <c r="F66" s="150"/>
      <c r="G66" s="151"/>
      <c r="H66" s="150"/>
      <c r="I66" s="151"/>
      <c r="J66" s="150"/>
      <c r="K66" s="151"/>
      <c r="L66" s="150"/>
      <c r="M66" s="154"/>
      <c r="N66" s="150"/>
      <c r="O66" s="234"/>
      <c r="P66" s="223"/>
      <c r="Q66" s="154">
        <v>16</v>
      </c>
      <c r="R66" s="150"/>
      <c r="S66" s="151"/>
      <c r="T66" s="150"/>
      <c r="U66" s="151"/>
      <c r="V66" s="150"/>
      <c r="W66" s="151"/>
      <c r="X66" s="150"/>
      <c r="Y66" s="151"/>
      <c r="Z66" s="150"/>
      <c r="AA66" s="151"/>
      <c r="AB66" s="150"/>
      <c r="AC66" s="151"/>
      <c r="AD66" s="234"/>
      <c r="AE66" s="482" t="s">
        <v>438</v>
      </c>
      <c r="AF66" s="483"/>
      <c r="AG66" s="150"/>
      <c r="AH66" s="151"/>
      <c r="AI66" s="150"/>
      <c r="AJ66" s="151"/>
      <c r="AK66" s="150"/>
      <c r="AL66" s="151"/>
      <c r="AM66" s="150"/>
      <c r="AN66" s="151"/>
      <c r="AO66" s="150"/>
      <c r="AP66" s="151"/>
      <c r="AQ66" s="236"/>
      <c r="AR66" s="151"/>
      <c r="AS66" s="150"/>
      <c r="AT66" s="234"/>
      <c r="AU66" s="152"/>
      <c r="AV66" s="156">
        <f t="shared" si="27"/>
        <v>0</v>
      </c>
      <c r="AW66" s="156">
        <f t="shared" si="28"/>
        <v>0</v>
      </c>
      <c r="AX66" s="156" t="str">
        <f t="shared" si="29"/>
        <v>U20 ns guests</v>
      </c>
    </row>
    <row r="67" spans="1:50" s="153" customFormat="1" ht="24.95" customHeight="1">
      <c r="A67" s="224"/>
      <c r="B67" s="154">
        <v>17</v>
      </c>
      <c r="C67" s="154"/>
      <c r="D67" s="150"/>
      <c r="E67" s="151"/>
      <c r="F67" s="150"/>
      <c r="G67" s="151"/>
      <c r="H67" s="150"/>
      <c r="I67" s="151"/>
      <c r="J67" s="150"/>
      <c r="K67" s="151"/>
      <c r="L67" s="150"/>
      <c r="M67" s="154"/>
      <c r="N67" s="150"/>
      <c r="O67" s="234"/>
      <c r="P67" s="223"/>
      <c r="Q67" s="154">
        <v>17</v>
      </c>
      <c r="R67" s="150"/>
      <c r="S67" s="151"/>
      <c r="T67" s="150"/>
      <c r="U67" s="151"/>
      <c r="V67" s="150"/>
      <c r="W67" s="151"/>
      <c r="X67" s="150"/>
      <c r="Y67" s="151"/>
      <c r="Z67" s="150"/>
      <c r="AA67" s="151"/>
      <c r="AB67" s="150"/>
      <c r="AC67" s="151"/>
      <c r="AD67" s="234"/>
      <c r="AE67" s="484"/>
      <c r="AF67" s="485"/>
      <c r="AG67" s="150"/>
      <c r="AH67" s="151"/>
      <c r="AI67" s="150"/>
      <c r="AJ67" s="151"/>
      <c r="AK67" s="150"/>
      <c r="AL67" s="151"/>
      <c r="AM67" s="150"/>
      <c r="AN67" s="237"/>
      <c r="AO67" s="239"/>
      <c r="AP67" s="237"/>
      <c r="AQ67" s="240"/>
      <c r="AR67" s="237"/>
      <c r="AS67" s="239"/>
      <c r="AT67" s="234"/>
      <c r="AU67" s="152"/>
      <c r="AV67" s="156">
        <f t="shared" si="27"/>
        <v>0</v>
      </c>
      <c r="AW67" s="156">
        <f t="shared" si="28"/>
        <v>0</v>
      </c>
      <c r="AX67" s="156">
        <f t="shared" si="29"/>
        <v>0</v>
      </c>
    </row>
    <row r="68" spans="1:50" s="153" customFormat="1" ht="24.95" customHeight="1">
      <c r="A68" s="224"/>
      <c r="B68" s="154">
        <v>18</v>
      </c>
      <c r="C68" s="154"/>
      <c r="D68" s="150"/>
      <c r="E68" s="151"/>
      <c r="F68" s="150"/>
      <c r="G68" s="151"/>
      <c r="H68" s="150"/>
      <c r="I68" s="151"/>
      <c r="J68" s="150"/>
      <c r="K68" s="151"/>
      <c r="L68" s="150"/>
      <c r="M68" s="154"/>
      <c r="N68" s="150"/>
      <c r="O68" s="234"/>
      <c r="P68" s="223"/>
      <c r="Q68" s="154">
        <v>18</v>
      </c>
      <c r="R68" s="150"/>
      <c r="S68" s="151"/>
      <c r="T68" s="150"/>
      <c r="U68" s="151"/>
      <c r="V68" s="150"/>
      <c r="W68" s="151"/>
      <c r="X68" s="150"/>
      <c r="Y68" s="151"/>
      <c r="Z68" s="150"/>
      <c r="AA68" s="151"/>
      <c r="AB68" s="150"/>
      <c r="AC68" s="151"/>
      <c r="AD68" s="234"/>
      <c r="AE68" s="223"/>
      <c r="AF68" s="154">
        <v>1</v>
      </c>
      <c r="AG68" s="150"/>
      <c r="AH68" s="151"/>
      <c r="AI68" s="150"/>
      <c r="AJ68" s="151"/>
      <c r="AK68" s="150"/>
      <c r="AL68" s="151"/>
      <c r="AM68" s="150"/>
      <c r="AN68" s="151"/>
      <c r="AO68" s="150"/>
      <c r="AP68" s="151"/>
      <c r="AQ68" s="236"/>
      <c r="AR68" s="151"/>
      <c r="AS68" s="150"/>
      <c r="AT68" s="259"/>
      <c r="AU68" s="152"/>
      <c r="AV68" s="156">
        <f t="shared" si="27"/>
        <v>0</v>
      </c>
      <c r="AW68" s="156">
        <f t="shared" si="28"/>
        <v>0</v>
      </c>
      <c r="AX68" s="156">
        <f t="shared" si="29"/>
        <v>0</v>
      </c>
    </row>
    <row r="69" spans="1:50" s="153" customFormat="1" ht="24.95" customHeight="1">
      <c r="A69" s="224"/>
      <c r="B69" s="154">
        <v>19</v>
      </c>
      <c r="C69" s="154"/>
      <c r="D69" s="150"/>
      <c r="E69" s="151"/>
      <c r="F69" s="150"/>
      <c r="G69" s="151"/>
      <c r="H69" s="150"/>
      <c r="I69" s="151"/>
      <c r="J69" s="150"/>
      <c r="K69" s="151"/>
      <c r="L69" s="150"/>
      <c r="M69" s="154"/>
      <c r="N69" s="150"/>
      <c r="O69" s="234"/>
      <c r="P69" s="223"/>
      <c r="Q69" s="154">
        <v>19</v>
      </c>
      <c r="R69" s="150"/>
      <c r="S69" s="151"/>
      <c r="T69" s="150"/>
      <c r="U69" s="151"/>
      <c r="V69" s="150"/>
      <c r="W69" s="151"/>
      <c r="X69" s="150"/>
      <c r="Y69" s="151"/>
      <c r="Z69" s="150"/>
      <c r="AA69" s="151"/>
      <c r="AB69" s="150"/>
      <c r="AC69" s="151"/>
      <c r="AD69" s="234"/>
      <c r="AE69" s="223"/>
      <c r="AF69" s="154">
        <v>2</v>
      </c>
      <c r="AG69" s="150"/>
      <c r="AH69" s="151"/>
      <c r="AI69" s="150"/>
      <c r="AJ69" s="151"/>
      <c r="AK69" s="150"/>
      <c r="AL69" s="151"/>
      <c r="AM69" s="150"/>
      <c r="AN69" s="151"/>
      <c r="AO69" s="150"/>
      <c r="AP69" s="151"/>
      <c r="AQ69" s="236"/>
      <c r="AR69" s="151"/>
      <c r="AS69" s="150"/>
      <c r="AT69" s="259"/>
      <c r="AU69" s="152"/>
      <c r="AV69" s="156">
        <f t="shared" si="27"/>
        <v>0</v>
      </c>
      <c r="AW69" s="156">
        <f t="shared" si="28"/>
        <v>0</v>
      </c>
      <c r="AX69" s="156">
        <f t="shared" si="29"/>
        <v>0</v>
      </c>
    </row>
    <row r="70" spans="1:50" s="153" customFormat="1" ht="24.95" customHeight="1">
      <c r="A70" s="224"/>
      <c r="B70" s="154">
        <v>20</v>
      </c>
      <c r="C70" s="154"/>
      <c r="D70" s="150"/>
      <c r="E70" s="151"/>
      <c r="F70" s="150"/>
      <c r="G70" s="151"/>
      <c r="H70" s="150"/>
      <c r="I70" s="151"/>
      <c r="J70" s="150"/>
      <c r="K70" s="151"/>
      <c r="L70" s="150"/>
      <c r="M70" s="154"/>
      <c r="N70" s="150"/>
      <c r="O70" s="255"/>
      <c r="P70" s="223"/>
      <c r="Q70" s="154">
        <v>20</v>
      </c>
      <c r="R70" s="150"/>
      <c r="S70" s="151"/>
      <c r="T70" s="150"/>
      <c r="U70" s="151"/>
      <c r="V70" s="150"/>
      <c r="W70" s="151"/>
      <c r="X70" s="150"/>
      <c r="Y70" s="151"/>
      <c r="Z70" s="150"/>
      <c r="AA70" s="151"/>
      <c r="AB70" s="150"/>
      <c r="AC70" s="151"/>
      <c r="AD70" s="255"/>
      <c r="AE70" s="223"/>
      <c r="AF70" s="154">
        <v>3</v>
      </c>
      <c r="AG70" s="150"/>
      <c r="AH70" s="151"/>
      <c r="AI70" s="150"/>
      <c r="AJ70" s="151"/>
      <c r="AK70" s="150"/>
      <c r="AL70" s="151"/>
      <c r="AM70" s="150"/>
      <c r="AN70" s="151"/>
      <c r="AO70" s="150"/>
      <c r="AP70" s="151"/>
      <c r="AQ70" s="236"/>
      <c r="AR70" s="151"/>
      <c r="AS70" s="150"/>
      <c r="AT70" s="259"/>
      <c r="AU70" s="152"/>
      <c r="AV70" s="156">
        <f t="shared" si="27"/>
        <v>0</v>
      </c>
      <c r="AW70" s="156">
        <f t="shared" si="28"/>
        <v>0</v>
      </c>
      <c r="AX70" s="156">
        <f t="shared" si="29"/>
        <v>0</v>
      </c>
    </row>
    <row r="71" spans="1:50" s="153" customFormat="1" ht="24.95" customHeight="1">
      <c r="A71" s="224"/>
      <c r="B71" s="154">
        <v>21</v>
      </c>
      <c r="C71" s="154"/>
      <c r="D71" s="150"/>
      <c r="E71" s="151"/>
      <c r="F71" s="150"/>
      <c r="G71" s="151"/>
      <c r="H71" s="150"/>
      <c r="I71" s="151"/>
      <c r="J71" s="150"/>
      <c r="K71" s="151"/>
      <c r="L71" s="150"/>
      <c r="M71" s="154"/>
      <c r="N71" s="150"/>
      <c r="O71" s="255"/>
      <c r="P71" s="223"/>
      <c r="Q71" s="154">
        <v>21</v>
      </c>
      <c r="R71" s="150"/>
      <c r="S71" s="151"/>
      <c r="T71" s="150"/>
      <c r="U71" s="151"/>
      <c r="V71" s="150"/>
      <c r="W71" s="151"/>
      <c r="X71" s="150"/>
      <c r="Y71" s="151"/>
      <c r="Z71" s="150"/>
      <c r="AA71" s="151"/>
      <c r="AB71" s="150"/>
      <c r="AC71" s="151"/>
      <c r="AD71" s="255"/>
      <c r="AE71" s="223"/>
      <c r="AF71" s="154">
        <v>4</v>
      </c>
      <c r="AG71" s="150"/>
      <c r="AH71" s="151"/>
      <c r="AI71" s="150"/>
      <c r="AJ71" s="151"/>
      <c r="AK71" s="150"/>
      <c r="AL71" s="151"/>
      <c r="AM71" s="150"/>
      <c r="AN71" s="151"/>
      <c r="AO71" s="150"/>
      <c r="AP71" s="151"/>
      <c r="AQ71" s="236"/>
      <c r="AR71" s="151"/>
      <c r="AS71" s="150"/>
      <c r="AT71" s="259"/>
      <c r="AU71" s="152"/>
      <c r="AV71" s="156">
        <f t="shared" si="27"/>
        <v>0</v>
      </c>
      <c r="AW71" s="156">
        <f t="shared" si="28"/>
        <v>0</v>
      </c>
      <c r="AX71" s="156">
        <f t="shared" si="29"/>
        <v>0</v>
      </c>
    </row>
    <row r="72" spans="1:50" s="153" customFormat="1" ht="24.95" customHeight="1">
      <c r="A72" s="224"/>
      <c r="B72" s="154">
        <v>22</v>
      </c>
      <c r="C72" s="154"/>
      <c r="D72" s="150"/>
      <c r="E72" s="151"/>
      <c r="F72" s="150"/>
      <c r="G72" s="151"/>
      <c r="H72" s="150"/>
      <c r="I72" s="151"/>
      <c r="J72" s="150"/>
      <c r="K72" s="151"/>
      <c r="L72" s="150"/>
      <c r="M72" s="154"/>
      <c r="N72" s="150"/>
      <c r="O72" s="255"/>
      <c r="P72" s="223"/>
      <c r="Q72" s="154">
        <v>22</v>
      </c>
      <c r="R72" s="150"/>
      <c r="S72" s="151"/>
      <c r="T72" s="150"/>
      <c r="U72" s="151"/>
      <c r="V72" s="150"/>
      <c r="W72" s="151"/>
      <c r="X72" s="150"/>
      <c r="Y72" s="151"/>
      <c r="Z72" s="150"/>
      <c r="AA72" s="151"/>
      <c r="AB72" s="150"/>
      <c r="AC72" s="151"/>
      <c r="AD72" s="255"/>
      <c r="AE72" s="223"/>
      <c r="AF72" s="154">
        <v>5</v>
      </c>
      <c r="AG72" s="150"/>
      <c r="AH72" s="151"/>
      <c r="AI72" s="150"/>
      <c r="AJ72" s="151"/>
      <c r="AK72" s="150"/>
      <c r="AL72" s="151"/>
      <c r="AM72" s="150"/>
      <c r="AN72" s="151"/>
      <c r="AO72" s="150"/>
      <c r="AP72" s="151"/>
      <c r="AQ72" s="236"/>
      <c r="AR72" s="151"/>
      <c r="AS72" s="150"/>
      <c r="AT72" s="259"/>
      <c r="AU72" s="152"/>
      <c r="AV72" s="156">
        <f t="shared" si="27"/>
        <v>0</v>
      </c>
      <c r="AW72" s="156">
        <f t="shared" si="28"/>
        <v>0</v>
      </c>
      <c r="AX72" s="156">
        <f t="shared" si="29"/>
        <v>0</v>
      </c>
    </row>
    <row r="73" spans="1:50" s="153" customFormat="1" ht="24.95" customHeight="1">
      <c r="A73" s="224"/>
      <c r="B73" s="154">
        <v>23</v>
      </c>
      <c r="C73" s="154"/>
      <c r="D73" s="150"/>
      <c r="E73" s="151"/>
      <c r="F73" s="150"/>
      <c r="G73" s="151"/>
      <c r="H73" s="150"/>
      <c r="I73" s="151"/>
      <c r="J73" s="150"/>
      <c r="K73" s="151"/>
      <c r="L73" s="150"/>
      <c r="M73" s="154"/>
      <c r="N73" s="150"/>
      <c r="O73" s="255"/>
      <c r="P73" s="223"/>
      <c r="Q73" s="154">
        <v>23</v>
      </c>
      <c r="R73" s="150"/>
      <c r="S73" s="151"/>
      <c r="T73" s="150"/>
      <c r="U73" s="151"/>
      <c r="V73" s="150"/>
      <c r="W73" s="151"/>
      <c r="X73" s="150"/>
      <c r="Y73" s="151"/>
      <c r="Z73" s="150"/>
      <c r="AA73" s="151"/>
      <c r="AB73" s="150"/>
      <c r="AC73" s="151"/>
      <c r="AD73" s="255"/>
      <c r="AE73" s="223"/>
      <c r="AF73" s="154">
        <v>6</v>
      </c>
      <c r="AG73" s="150"/>
      <c r="AH73" s="151"/>
      <c r="AI73" s="150"/>
      <c r="AJ73" s="151"/>
      <c r="AK73" s="150"/>
      <c r="AL73" s="151"/>
      <c r="AM73" s="150"/>
      <c r="AN73" s="151"/>
      <c r="AO73" s="150"/>
      <c r="AP73" s="151"/>
      <c r="AQ73" s="236"/>
      <c r="AR73" s="151"/>
      <c r="AS73" s="150"/>
      <c r="AT73" s="259"/>
      <c r="AU73" s="152"/>
      <c r="AV73" s="156">
        <f t="shared" si="27"/>
        <v>0</v>
      </c>
      <c r="AW73" s="156">
        <f t="shared" si="28"/>
        <v>0</v>
      </c>
      <c r="AX73" s="156">
        <f t="shared" si="29"/>
        <v>0</v>
      </c>
    </row>
    <row r="74" spans="1:50" s="153" customFormat="1" ht="24.95" customHeight="1">
      <c r="A74" s="224"/>
      <c r="B74" s="154">
        <v>24</v>
      </c>
      <c r="C74" s="154"/>
      <c r="D74" s="150"/>
      <c r="E74" s="151"/>
      <c r="F74" s="150"/>
      <c r="G74" s="151"/>
      <c r="H74" s="150"/>
      <c r="I74" s="151"/>
      <c r="J74" s="150"/>
      <c r="K74" s="151"/>
      <c r="L74" s="150"/>
      <c r="M74" s="154"/>
      <c r="N74" s="150"/>
      <c r="O74" s="255"/>
      <c r="P74" s="223"/>
      <c r="Q74" s="154">
        <v>24</v>
      </c>
      <c r="R74" s="150"/>
      <c r="S74" s="151"/>
      <c r="T74" s="150"/>
      <c r="U74" s="151"/>
      <c r="V74" s="150"/>
      <c r="W74" s="151"/>
      <c r="X74" s="150"/>
      <c r="Y74" s="151"/>
      <c r="Z74" s="150"/>
      <c r="AA74" s="151"/>
      <c r="AB74" s="150"/>
      <c r="AC74" s="151"/>
      <c r="AD74" s="255"/>
      <c r="AE74" s="223"/>
      <c r="AF74" s="154">
        <v>7</v>
      </c>
      <c r="AG74" s="150"/>
      <c r="AH74" s="151"/>
      <c r="AI74" s="150"/>
      <c r="AJ74" s="151"/>
      <c r="AK74" s="150"/>
      <c r="AL74" s="151"/>
      <c r="AM74" s="150"/>
      <c r="AN74" s="151"/>
      <c r="AO74" s="150"/>
      <c r="AP74" s="151"/>
      <c r="AQ74" s="236"/>
      <c r="AR74" s="151"/>
      <c r="AS74" s="150"/>
      <c r="AT74" s="259"/>
      <c r="AU74" s="152"/>
      <c r="AV74" s="156">
        <f t="shared" si="27"/>
        <v>0</v>
      </c>
      <c r="AW74" s="156">
        <f t="shared" si="28"/>
        <v>0</v>
      </c>
      <c r="AX74" s="156">
        <f t="shared" si="29"/>
        <v>0</v>
      </c>
    </row>
    <row r="75" spans="1:50" s="153" customFormat="1" ht="24.95" customHeight="1">
      <c r="A75" s="224"/>
      <c r="B75" s="154">
        <v>25</v>
      </c>
      <c r="C75" s="154"/>
      <c r="D75" s="150"/>
      <c r="E75" s="151"/>
      <c r="F75" s="150"/>
      <c r="G75" s="151"/>
      <c r="H75" s="150"/>
      <c r="I75" s="151"/>
      <c r="J75" s="150"/>
      <c r="K75" s="151"/>
      <c r="L75" s="150"/>
      <c r="M75" s="154"/>
      <c r="N75" s="150"/>
      <c r="O75" s="255"/>
      <c r="P75" s="223"/>
      <c r="Q75" s="154">
        <v>25</v>
      </c>
      <c r="R75" s="150"/>
      <c r="S75" s="151"/>
      <c r="T75" s="150"/>
      <c r="U75" s="151"/>
      <c r="V75" s="150"/>
      <c r="W75" s="151"/>
      <c r="X75" s="150"/>
      <c r="Y75" s="151"/>
      <c r="Z75" s="150"/>
      <c r="AA75" s="151"/>
      <c r="AB75" s="150"/>
      <c r="AC75" s="151"/>
      <c r="AD75" s="255"/>
      <c r="AE75" s="223"/>
      <c r="AF75" s="154">
        <v>8</v>
      </c>
      <c r="AG75" s="150"/>
      <c r="AH75" s="151"/>
      <c r="AI75" s="150"/>
      <c r="AJ75" s="151"/>
      <c r="AK75" s="150"/>
      <c r="AL75" s="151"/>
      <c r="AM75" s="150"/>
      <c r="AN75" s="151"/>
      <c r="AO75" s="150"/>
      <c r="AP75" s="151"/>
      <c r="AQ75" s="236"/>
      <c r="AR75" s="151"/>
      <c r="AS75" s="150"/>
      <c r="AT75" s="259"/>
      <c r="AU75" s="152"/>
      <c r="AV75" s="156">
        <f t="shared" si="27"/>
        <v>0</v>
      </c>
      <c r="AW75" s="156">
        <f t="shared" si="28"/>
        <v>0</v>
      </c>
      <c r="AX75" s="156">
        <f t="shared" si="29"/>
        <v>0</v>
      </c>
    </row>
    <row r="76" spans="1:50" s="153" customFormat="1" ht="24.95" customHeight="1">
      <c r="A76" s="479" t="s">
        <v>254</v>
      </c>
      <c r="B76" s="480"/>
      <c r="C76" s="480"/>
      <c r="D76" s="480"/>
      <c r="E76" s="480"/>
      <c r="F76" s="480"/>
      <c r="G76" s="480"/>
      <c r="H76" s="480"/>
      <c r="I76" s="480"/>
      <c r="J76" s="480"/>
      <c r="K76" s="480"/>
      <c r="L76" s="480"/>
      <c r="M76" s="480"/>
      <c r="N76" s="480"/>
      <c r="O76" s="256"/>
      <c r="P76" s="479" t="s">
        <v>255</v>
      </c>
      <c r="Q76" s="480"/>
      <c r="R76" s="480"/>
      <c r="S76" s="480"/>
      <c r="T76" s="480"/>
      <c r="U76" s="480"/>
      <c r="V76" s="480"/>
      <c r="W76" s="480"/>
      <c r="X76" s="480"/>
      <c r="Y76" s="480"/>
      <c r="Z76" s="480"/>
      <c r="AA76" s="480"/>
      <c r="AB76" s="480"/>
      <c r="AC76" s="481"/>
      <c r="AD76" s="256"/>
      <c r="AE76" s="223"/>
      <c r="AF76" s="154">
        <v>9</v>
      </c>
      <c r="AG76" s="150"/>
      <c r="AH76" s="151"/>
      <c r="AI76" s="150"/>
      <c r="AJ76" s="151"/>
      <c r="AK76" s="150"/>
      <c r="AL76" s="151"/>
      <c r="AM76" s="150"/>
      <c r="AN76" s="151"/>
      <c r="AO76" s="150"/>
      <c r="AP76" s="151"/>
      <c r="AQ76" s="236"/>
      <c r="AR76" s="151"/>
      <c r="AS76" s="150"/>
      <c r="AT76" s="260"/>
      <c r="AU76" s="152"/>
      <c r="AV76" s="156" t="str">
        <f t="shared" si="27"/>
        <v>U13 CAN ONLY COMPETE IN EITHER THE 800m OR 1500m</v>
      </c>
      <c r="AW76" s="156" t="str">
        <f t="shared" si="28"/>
        <v>U15 CAN ONLY COMPETE IN EITHER THE 800m OR 1500m</v>
      </c>
      <c r="AX76" s="156">
        <f t="shared" si="29"/>
        <v>0</v>
      </c>
    </row>
    <row r="77" spans="1:50" s="153" customFormat="1" ht="10.5" customHeight="1">
      <c r="A77" s="466" t="s">
        <v>439</v>
      </c>
      <c r="B77" s="466"/>
      <c r="C77" s="466"/>
      <c r="D77" s="466"/>
      <c r="E77" s="466"/>
      <c r="F77" s="466"/>
      <c r="G77" s="466"/>
      <c r="H77" s="466"/>
      <c r="I77" s="466"/>
      <c r="J77" s="466"/>
      <c r="K77" s="466"/>
      <c r="L77" s="466"/>
      <c r="M77" s="466"/>
      <c r="N77" s="466"/>
      <c r="O77" s="466"/>
      <c r="P77" s="466"/>
      <c r="Q77" s="466"/>
      <c r="R77" s="466"/>
      <c r="S77" s="466"/>
      <c r="T77" s="466"/>
      <c r="U77" s="466"/>
      <c r="V77" s="466"/>
      <c r="W77" s="466"/>
      <c r="X77" s="466"/>
      <c r="Y77" s="466"/>
      <c r="Z77" s="466"/>
      <c r="AA77" s="466"/>
      <c r="AB77" s="466"/>
      <c r="AC77" s="466"/>
      <c r="AD77" s="466"/>
      <c r="AE77" s="466"/>
      <c r="AF77" s="466"/>
      <c r="AG77" s="466"/>
      <c r="AH77" s="466"/>
      <c r="AI77" s="466"/>
      <c r="AJ77" s="466"/>
      <c r="AK77" s="466"/>
      <c r="AL77" s="466"/>
      <c r="AM77" s="466"/>
      <c r="AN77" s="466"/>
      <c r="AO77" s="466"/>
      <c r="AP77" s="466"/>
      <c r="AQ77" s="466"/>
      <c r="AR77" s="466"/>
      <c r="AS77" s="466"/>
      <c r="AT77" s="466"/>
      <c r="AU77" s="152"/>
    </row>
    <row r="78" spans="1:50" s="153" customFormat="1" ht="24" customHeight="1">
      <c r="A78" s="467"/>
      <c r="B78" s="467"/>
      <c r="C78" s="467"/>
      <c r="D78" s="467"/>
      <c r="E78" s="467"/>
      <c r="F78" s="467"/>
      <c r="G78" s="467"/>
      <c r="H78" s="467"/>
      <c r="I78" s="467"/>
      <c r="J78" s="467"/>
      <c r="K78" s="467"/>
      <c r="L78" s="467"/>
      <c r="M78" s="467"/>
      <c r="N78" s="467"/>
      <c r="O78" s="467"/>
      <c r="P78" s="467"/>
      <c r="Q78" s="467"/>
      <c r="R78" s="467"/>
      <c r="S78" s="467"/>
      <c r="T78" s="467"/>
      <c r="U78" s="467"/>
      <c r="V78" s="467"/>
      <c r="W78" s="467"/>
      <c r="X78" s="467"/>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152"/>
    </row>
    <row r="79" spans="1:50" s="153" customFormat="1" ht="24" customHeight="1">
      <c r="A79" s="467"/>
      <c r="B79" s="467"/>
      <c r="C79" s="467"/>
      <c r="D79" s="467"/>
      <c r="E79" s="467"/>
      <c r="F79" s="467"/>
      <c r="G79" s="467"/>
      <c r="H79" s="467"/>
      <c r="I79" s="467"/>
      <c r="J79" s="467"/>
      <c r="K79" s="467"/>
      <c r="L79" s="467"/>
      <c r="M79" s="467"/>
      <c r="N79" s="467"/>
      <c r="O79" s="467"/>
      <c r="P79" s="467"/>
      <c r="Q79" s="467"/>
      <c r="R79" s="467"/>
      <c r="S79" s="467"/>
      <c r="T79" s="467"/>
      <c r="U79" s="467"/>
      <c r="V79" s="467"/>
      <c r="W79" s="467"/>
      <c r="X79" s="467"/>
      <c r="Y79" s="467"/>
      <c r="Z79" s="467"/>
      <c r="AA79" s="467"/>
      <c r="AB79" s="467"/>
      <c r="AC79" s="467"/>
      <c r="AD79" s="467"/>
      <c r="AE79" s="467"/>
      <c r="AF79" s="467"/>
      <c r="AG79" s="467"/>
      <c r="AH79" s="467"/>
      <c r="AI79" s="467"/>
      <c r="AJ79" s="467"/>
      <c r="AK79" s="467"/>
      <c r="AL79" s="467"/>
      <c r="AM79" s="467"/>
      <c r="AN79" s="467"/>
      <c r="AO79" s="467"/>
      <c r="AP79" s="467"/>
      <c r="AQ79" s="467"/>
      <c r="AR79" s="467"/>
      <c r="AS79" s="467"/>
      <c r="AT79" s="467"/>
      <c r="AU79" s="155"/>
    </row>
    <row r="80" spans="1:50" s="153" customFormat="1" ht="24" customHeight="1">
      <c r="A80" s="467"/>
      <c r="B80" s="467"/>
      <c r="C80" s="467"/>
      <c r="D80" s="467"/>
      <c r="E80" s="467"/>
      <c r="F80" s="467"/>
      <c r="G80" s="467"/>
      <c r="H80" s="467"/>
      <c r="I80" s="467"/>
      <c r="J80" s="467"/>
      <c r="K80" s="467"/>
      <c r="L80" s="467"/>
      <c r="M80" s="467"/>
      <c r="N80" s="467"/>
      <c r="O80" s="467"/>
      <c r="P80" s="467"/>
      <c r="Q80" s="467"/>
      <c r="R80" s="467"/>
      <c r="S80" s="467"/>
      <c r="T80" s="467"/>
      <c r="U80" s="467"/>
      <c r="V80" s="467"/>
      <c r="W80" s="467"/>
      <c r="X80" s="467"/>
      <c r="Y80" s="467"/>
      <c r="Z80" s="467"/>
      <c r="AA80" s="467"/>
      <c r="AB80" s="467"/>
      <c r="AC80" s="467"/>
      <c r="AD80" s="467"/>
      <c r="AE80" s="467"/>
      <c r="AF80" s="467"/>
      <c r="AG80" s="467"/>
      <c r="AH80" s="467"/>
      <c r="AI80" s="467"/>
      <c r="AJ80" s="467"/>
      <c r="AK80" s="467"/>
      <c r="AL80" s="467"/>
      <c r="AM80" s="467"/>
      <c r="AN80" s="467"/>
      <c r="AO80" s="467"/>
      <c r="AP80" s="467"/>
      <c r="AQ80" s="467"/>
      <c r="AR80" s="467"/>
      <c r="AS80" s="467"/>
      <c r="AT80" s="467"/>
      <c r="AU80" s="155"/>
    </row>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24.95" customHeight="1"/>
    <row r="125" ht="24.95" customHeight="1"/>
    <row r="126" ht="24.95" customHeight="1"/>
    <row r="127" ht="24.95" customHeight="1"/>
    <row r="128" ht="24.95" customHeight="1"/>
    <row r="129" ht="24.95" customHeight="1"/>
    <row r="130" ht="24.95" customHeight="1"/>
    <row r="131" ht="24.95" customHeight="1"/>
    <row r="132" ht="24.95" customHeight="1"/>
    <row r="133" ht="24.95" customHeight="1"/>
    <row r="134" ht="24.95" customHeight="1"/>
    <row r="135" ht="24.95" customHeight="1"/>
    <row r="136" ht="24.95" customHeight="1"/>
    <row r="137" ht="24.95" customHeight="1"/>
    <row r="138" ht="24.95" customHeight="1"/>
    <row r="139" ht="24.95" customHeight="1"/>
    <row r="140" ht="24.95" customHeight="1"/>
    <row r="141" ht="24.95" customHeight="1"/>
    <row r="142" ht="24.95" customHeight="1"/>
    <row r="143" ht="24.95" customHeight="1"/>
    <row r="144" ht="24.95" customHeight="1"/>
    <row r="145" ht="24.95" customHeight="1"/>
    <row r="146" ht="24.95" customHeight="1"/>
    <row r="147" ht="24.95" customHeight="1"/>
    <row r="148" ht="24.95" customHeight="1"/>
    <row r="149" ht="24.95" customHeight="1"/>
    <row r="150" ht="24.95" customHeight="1"/>
    <row r="151" ht="24.95" customHeight="1"/>
    <row r="152" ht="24.95" customHeight="1"/>
    <row r="153" ht="24.95" customHeight="1"/>
    <row r="154" ht="24.95" customHeight="1"/>
    <row r="155" ht="24.95" customHeight="1"/>
    <row r="156" ht="24.95" customHeight="1"/>
    <row r="157" ht="24.95" customHeight="1"/>
    <row r="158" ht="24.95" customHeight="1"/>
    <row r="159" ht="24.95" customHeight="1"/>
    <row r="160" ht="24.95" customHeight="1"/>
    <row r="161" ht="24.95" customHeight="1"/>
    <row r="162" ht="24.95" customHeight="1"/>
    <row r="163" ht="24.95" customHeight="1"/>
    <row r="164" ht="24.95" customHeight="1"/>
    <row r="165" ht="24.95" customHeight="1"/>
    <row r="166" ht="24.95" customHeight="1"/>
    <row r="167" ht="24.95" customHeight="1"/>
    <row r="168" ht="24.95" customHeight="1"/>
    <row r="169" ht="24.95" customHeight="1"/>
    <row r="170" ht="24.95" customHeight="1"/>
    <row r="171" ht="24.95" customHeight="1"/>
    <row r="172" ht="24.95" customHeight="1"/>
    <row r="173" ht="24.95" customHeight="1"/>
    <row r="174" ht="24.95" customHeight="1"/>
    <row r="175" ht="24.95" customHeight="1"/>
    <row r="176" ht="24.95" customHeight="1"/>
    <row r="177" ht="24.95" customHeight="1"/>
    <row r="178" ht="24.95" customHeight="1"/>
    <row r="179" ht="24.95" customHeight="1"/>
    <row r="180" ht="24.95" customHeight="1"/>
    <row r="181" ht="24.95" customHeight="1"/>
    <row r="182" ht="24.95" customHeight="1"/>
    <row r="183" ht="24.95" customHeight="1"/>
    <row r="184" ht="24.95" customHeight="1"/>
    <row r="185" ht="24.95" customHeight="1"/>
    <row r="186" ht="24.95" customHeight="1"/>
    <row r="187" ht="24.95" customHeight="1"/>
    <row r="188" ht="24.95" customHeight="1"/>
    <row r="189" ht="24.95" customHeight="1"/>
    <row r="190" ht="24.95" customHeight="1"/>
    <row r="191" ht="24.95" customHeight="1"/>
    <row r="192" ht="24.95" customHeight="1"/>
    <row r="193" ht="24.95" customHeight="1"/>
    <row r="194" ht="24.95" customHeight="1"/>
    <row r="195" ht="24.95" customHeight="1"/>
    <row r="196" ht="24.95" customHeight="1"/>
    <row r="197" ht="24.95" customHeight="1"/>
    <row r="198" ht="24.95" customHeight="1"/>
    <row r="199" ht="24.95" customHeight="1"/>
    <row r="200" ht="24.95" customHeight="1"/>
    <row r="201" ht="24.95" customHeight="1"/>
    <row r="202" ht="24.95" customHeight="1"/>
    <row r="203" ht="24.95" customHeight="1"/>
    <row r="204" ht="24.95" customHeight="1"/>
    <row r="205" ht="24.95" customHeight="1"/>
    <row r="206" ht="24.95" customHeight="1"/>
    <row r="207" ht="24.95" customHeight="1"/>
    <row r="208" ht="24.95" customHeight="1"/>
    <row r="209" ht="24.95" customHeight="1"/>
    <row r="210" ht="24.95" customHeight="1"/>
    <row r="211" ht="24.95" customHeight="1"/>
    <row r="212" ht="24.95" customHeight="1"/>
    <row r="213" ht="24.95" customHeight="1"/>
    <row r="214" ht="24.95" customHeight="1"/>
    <row r="215" ht="24.95" customHeight="1"/>
    <row r="216" ht="24.95" customHeight="1"/>
    <row r="217" ht="24.95" customHeight="1"/>
    <row r="218" ht="24.95" customHeight="1"/>
    <row r="219" ht="24.95" customHeight="1"/>
    <row r="220" ht="24.95" customHeight="1"/>
    <row r="221" ht="24.95" customHeight="1"/>
    <row r="222" ht="24.95" customHeight="1"/>
    <row r="223" ht="24.95" customHeight="1"/>
    <row r="224" ht="24.95" customHeight="1"/>
    <row r="225" ht="24.95" customHeight="1"/>
    <row r="226" ht="24.95" customHeight="1"/>
    <row r="227" ht="24.95" customHeight="1"/>
    <row r="228" ht="24.95" customHeight="1"/>
  </sheetData>
  <sortState ref="A17:N24">
    <sortCondition ref="B17:B24"/>
  </sortState>
  <mergeCells count="24">
    <mergeCell ref="AE31:AF32"/>
    <mergeCell ref="A76:N76"/>
    <mergeCell ref="P76:AC76"/>
    <mergeCell ref="B47:O47"/>
    <mergeCell ref="P47:AD47"/>
    <mergeCell ref="AE47:AP47"/>
    <mergeCell ref="A43:AT46"/>
    <mergeCell ref="A42:N42"/>
    <mergeCell ref="P42:AC42"/>
    <mergeCell ref="B14:O14"/>
    <mergeCell ref="P13:AD13"/>
    <mergeCell ref="P14:AD14"/>
    <mergeCell ref="AR13:AT13"/>
    <mergeCell ref="AR14:AT14"/>
    <mergeCell ref="AE13:AP13"/>
    <mergeCell ref="AE14:AP14"/>
    <mergeCell ref="B13:O13"/>
    <mergeCell ref="A77:AT80"/>
    <mergeCell ref="AR47:AT47"/>
    <mergeCell ref="B48:O48"/>
    <mergeCell ref="P48:AD48"/>
    <mergeCell ref="AE48:AP48"/>
    <mergeCell ref="AR48:AT48"/>
    <mergeCell ref="AE66:AF67"/>
  </mergeCells>
  <phoneticPr fontId="28" type="noConversion"/>
  <printOptions horizontalCentered="1" verticalCentered="1"/>
  <pageMargins left="0" right="0" top="0" bottom="0" header="0" footer="0"/>
  <pageSetup paperSize="9" scale="58" fitToHeight="0" orientation="landscape" horizontalDpi="4294967295" verticalDpi="300" r:id="rId1"/>
  <headerFooter alignWithMargins="0"/>
  <rowBreaks count="1" manualBreakCount="1">
    <brk id="46" max="43" man="1"/>
  </rowBreaks>
</worksheet>
</file>

<file path=xl/worksheets/sheet16.xml><?xml version="1.0" encoding="utf-8"?>
<worksheet xmlns="http://schemas.openxmlformats.org/spreadsheetml/2006/main" xmlns:r="http://schemas.openxmlformats.org/officeDocument/2006/relationships">
  <sheetPr codeName="Sheet14"/>
  <dimension ref="A1:AD80"/>
  <sheetViews>
    <sheetView view="pageBreakPreview" topLeftCell="A34" zoomScaleNormal="55" zoomScaleSheetLayoutView="50" workbookViewId="0">
      <selection activeCell="K58" sqref="K58"/>
    </sheetView>
  </sheetViews>
  <sheetFormatPr defaultRowHeight="18"/>
  <cols>
    <col min="1" max="1" width="20.5703125" style="121" bestFit="1" customWidth="1"/>
    <col min="2" max="2" width="2.7109375" style="121" customWidth="1"/>
    <col min="3" max="3" width="12.7109375" style="122" customWidth="1"/>
    <col min="4" max="4" width="2.7109375" style="122" customWidth="1"/>
    <col min="5" max="5" width="12.7109375" style="122" customWidth="1"/>
    <col min="6" max="6" width="2.7109375" style="122" customWidth="1"/>
    <col min="7" max="7" width="12.7109375" style="122" customWidth="1"/>
    <col min="8" max="8" width="2.7109375" style="122" customWidth="1"/>
    <col min="9" max="9" width="12.7109375" style="122" customWidth="1"/>
    <col min="10" max="10" width="5.140625" style="123" customWidth="1"/>
    <col min="11" max="11" width="8.7109375" style="113" customWidth="1"/>
    <col min="12" max="12" width="8.7109375" customWidth="1"/>
    <col min="13" max="13" width="8.7109375" style="28" customWidth="1"/>
    <col min="14" max="14" width="8.140625" style="28" bestFit="1" customWidth="1"/>
    <col min="15" max="16" width="8.42578125" style="28" bestFit="1" customWidth="1"/>
    <col min="17" max="17" width="8.42578125" bestFit="1" customWidth="1"/>
    <col min="18" max="20" width="10.85546875" style="28" bestFit="1" customWidth="1"/>
    <col min="21" max="21" width="8.42578125" style="28" bestFit="1" customWidth="1"/>
    <col min="22" max="23" width="8.42578125" bestFit="1" customWidth="1"/>
    <col min="24" max="25" width="6.85546875" bestFit="1" customWidth="1"/>
    <col min="26" max="28" width="8.42578125" bestFit="1" customWidth="1"/>
    <col min="29" max="29" width="9" bestFit="1" customWidth="1"/>
  </cols>
  <sheetData>
    <row r="1" spans="1:29">
      <c r="A1" s="486" t="s">
        <v>75</v>
      </c>
      <c r="B1" s="486"/>
      <c r="C1" s="486"/>
      <c r="D1" s="486"/>
      <c r="E1" s="486"/>
      <c r="F1" s="486"/>
      <c r="G1" s="486"/>
      <c r="H1" s="486"/>
      <c r="I1" s="486"/>
      <c r="J1" s="112"/>
      <c r="L1" s="34"/>
      <c r="M1" s="75"/>
      <c r="N1" s="77"/>
      <c r="O1" s="77"/>
      <c r="P1" s="77"/>
      <c r="Q1" s="34"/>
      <c r="R1" s="75"/>
      <c r="S1" s="77"/>
      <c r="T1" s="77"/>
      <c r="U1" s="77"/>
      <c r="V1" s="34"/>
      <c r="W1" s="34"/>
      <c r="X1" s="34"/>
      <c r="Y1" s="34"/>
      <c r="Z1" s="34"/>
      <c r="AA1" s="34"/>
      <c r="AB1" s="34"/>
      <c r="AC1" s="34"/>
    </row>
    <row r="2" spans="1:29">
      <c r="A2" s="114"/>
      <c r="B2" s="114"/>
      <c r="C2" s="111"/>
      <c r="D2" s="111"/>
      <c r="E2" s="111"/>
      <c r="F2" s="111"/>
      <c r="G2" s="111"/>
      <c r="H2" s="111"/>
      <c r="I2" s="111"/>
      <c r="J2" s="112"/>
      <c r="L2" s="34"/>
      <c r="M2" s="75"/>
      <c r="N2" s="77"/>
      <c r="O2" s="77"/>
      <c r="P2" s="77"/>
      <c r="Q2" s="34"/>
      <c r="R2" s="75"/>
      <c r="S2" s="77"/>
      <c r="T2" s="77"/>
      <c r="U2" s="77"/>
      <c r="V2" s="34"/>
      <c r="W2" s="34"/>
      <c r="X2" s="34"/>
      <c r="Y2" s="34"/>
      <c r="Z2" s="34"/>
      <c r="AA2" s="34"/>
      <c r="AB2" s="34"/>
      <c r="AC2" s="34"/>
    </row>
    <row r="3" spans="1:29">
      <c r="A3" s="115" t="s">
        <v>56</v>
      </c>
      <c r="B3" s="115"/>
      <c r="C3" s="49" t="s">
        <v>71</v>
      </c>
      <c r="D3" s="49"/>
      <c r="E3" s="49" t="s">
        <v>72</v>
      </c>
      <c r="F3" s="49"/>
      <c r="G3" s="49" t="s">
        <v>73</v>
      </c>
      <c r="H3" s="49"/>
      <c r="I3" s="49" t="s">
        <v>74</v>
      </c>
      <c r="J3" s="112"/>
      <c r="L3" s="34"/>
      <c r="M3" s="75"/>
      <c r="N3" s="77"/>
      <c r="O3" s="77"/>
      <c r="P3" s="77"/>
      <c r="Q3" s="34"/>
      <c r="R3" s="75"/>
      <c r="S3" s="77"/>
      <c r="T3" s="77"/>
      <c r="U3" s="77"/>
      <c r="V3" s="34"/>
      <c r="W3" s="34"/>
      <c r="X3" s="34"/>
      <c r="Y3" s="34"/>
      <c r="Z3" s="34"/>
      <c r="AA3" s="34"/>
      <c r="AB3" s="34"/>
      <c r="AC3" s="34"/>
    </row>
    <row r="4" spans="1:29">
      <c r="A4" s="114" t="s">
        <v>2</v>
      </c>
      <c r="B4" s="114"/>
      <c r="C4" s="116">
        <v>13.6</v>
      </c>
      <c r="D4" s="116"/>
      <c r="E4" s="116">
        <v>13.8</v>
      </c>
      <c r="F4" s="116"/>
      <c r="G4" s="116">
        <v>14.1</v>
      </c>
      <c r="H4" s="116"/>
      <c r="I4" s="116">
        <v>14.5</v>
      </c>
      <c r="J4" s="112" t="s">
        <v>60</v>
      </c>
      <c r="L4" s="34"/>
      <c r="M4" s="75"/>
      <c r="N4" s="78"/>
      <c r="O4" s="78"/>
      <c r="P4" s="78"/>
      <c r="Q4" s="34"/>
      <c r="R4" s="75"/>
      <c r="S4" s="78"/>
      <c r="T4" s="78"/>
      <c r="U4" s="78"/>
      <c r="V4" s="34"/>
      <c r="W4" s="34"/>
      <c r="X4" s="34"/>
      <c r="Y4" s="34"/>
      <c r="Z4" s="34"/>
      <c r="AA4" s="34"/>
      <c r="AB4" s="34"/>
      <c r="AC4" s="34"/>
    </row>
    <row r="5" spans="1:29">
      <c r="A5" s="114" t="s">
        <v>4</v>
      </c>
      <c r="B5" s="114"/>
      <c r="C5" s="116">
        <v>28.5</v>
      </c>
      <c r="D5" s="116"/>
      <c r="E5" s="116">
        <v>29</v>
      </c>
      <c r="F5" s="116"/>
      <c r="G5" s="116">
        <v>29.6</v>
      </c>
      <c r="H5" s="116"/>
      <c r="I5" s="116">
        <v>30.8</v>
      </c>
      <c r="J5" s="112" t="s">
        <v>60</v>
      </c>
      <c r="L5" s="34"/>
      <c r="M5" s="78"/>
      <c r="N5" s="78"/>
      <c r="O5" s="78"/>
      <c r="P5" s="78"/>
      <c r="Q5" s="34"/>
      <c r="R5" s="78"/>
      <c r="S5" s="78"/>
      <c r="T5" s="78"/>
      <c r="U5" s="78"/>
      <c r="V5" s="34"/>
      <c r="W5" s="34"/>
      <c r="X5" s="34"/>
      <c r="Y5" s="34"/>
      <c r="Z5" s="34"/>
      <c r="AA5" s="34"/>
      <c r="AB5" s="34"/>
      <c r="AC5" s="34"/>
    </row>
    <row r="6" spans="1:29">
      <c r="A6" s="114" t="s">
        <v>3</v>
      </c>
      <c r="B6" s="114"/>
      <c r="C6" s="117">
        <v>1.7592592592592592E-3</v>
      </c>
      <c r="D6" s="117"/>
      <c r="E6" s="117">
        <v>1.7534722222222222E-3</v>
      </c>
      <c r="F6" s="117"/>
      <c r="G6" s="117">
        <v>1.7997685185185185E-3</v>
      </c>
      <c r="H6" s="117"/>
      <c r="I6" s="117">
        <v>1.8634259259259261E-3</v>
      </c>
      <c r="J6" s="112" t="s">
        <v>60</v>
      </c>
      <c r="L6" s="34"/>
      <c r="M6" s="75"/>
      <c r="N6" s="77"/>
      <c r="O6" s="77"/>
      <c r="P6" s="77"/>
      <c r="Q6" s="34"/>
      <c r="R6" s="75"/>
      <c r="S6" s="77"/>
      <c r="T6" s="77"/>
      <c r="U6" s="77"/>
      <c r="V6" s="34"/>
      <c r="W6" s="34"/>
      <c r="X6" s="34"/>
      <c r="Y6" s="34"/>
      <c r="Z6" s="34"/>
      <c r="AA6" s="34"/>
      <c r="AB6" s="34"/>
      <c r="AC6" s="34"/>
    </row>
    <row r="7" spans="1:29">
      <c r="A7" s="114" t="s">
        <v>6</v>
      </c>
      <c r="B7" s="114"/>
      <c r="C7" s="117">
        <v>3.530092592592592E-3</v>
      </c>
      <c r="D7" s="117"/>
      <c r="E7" s="117">
        <v>3.6111111111111114E-3</v>
      </c>
      <c r="F7" s="117"/>
      <c r="G7" s="117">
        <v>3.7037037037037034E-3</v>
      </c>
      <c r="H7" s="117"/>
      <c r="I7" s="117">
        <v>3.894675925925926E-3</v>
      </c>
      <c r="J7" s="112" t="s">
        <v>60</v>
      </c>
      <c r="L7" s="34"/>
      <c r="M7" s="75"/>
      <c r="N7" s="77"/>
      <c r="O7" s="77"/>
      <c r="P7" s="77"/>
      <c r="Q7" s="34"/>
      <c r="R7" s="75"/>
      <c r="S7" s="77"/>
      <c r="T7" s="77"/>
      <c r="U7" s="77"/>
      <c r="V7" s="34"/>
      <c r="W7" s="34"/>
      <c r="X7" s="34"/>
      <c r="Y7" s="34"/>
      <c r="Z7" s="34"/>
      <c r="AA7" s="34"/>
      <c r="AB7" s="34"/>
      <c r="AC7" s="34"/>
    </row>
    <row r="8" spans="1:29">
      <c r="A8" s="114" t="s">
        <v>67</v>
      </c>
      <c r="B8" s="114"/>
      <c r="C8" s="116">
        <v>12.2</v>
      </c>
      <c r="D8" s="116"/>
      <c r="E8" s="116">
        <v>12.5</v>
      </c>
      <c r="F8" s="116"/>
      <c r="G8" s="116">
        <v>12.8</v>
      </c>
      <c r="H8" s="116"/>
      <c r="I8" s="116">
        <v>13.4</v>
      </c>
      <c r="J8" s="112" t="s">
        <v>60</v>
      </c>
      <c r="L8" s="34"/>
      <c r="M8" s="75"/>
      <c r="N8" s="77"/>
      <c r="O8" s="77"/>
      <c r="P8" s="77"/>
      <c r="Q8" s="34"/>
      <c r="R8" s="75"/>
      <c r="S8" s="77"/>
      <c r="T8" s="77"/>
      <c r="U8" s="77"/>
      <c r="V8" s="34"/>
      <c r="W8" s="34"/>
      <c r="X8" s="34"/>
      <c r="Y8" s="34"/>
      <c r="Z8" s="34"/>
      <c r="AA8" s="34"/>
      <c r="AB8" s="34"/>
      <c r="AC8" s="34"/>
    </row>
    <row r="9" spans="1:29">
      <c r="A9" s="114" t="s">
        <v>25</v>
      </c>
      <c r="B9" s="114"/>
      <c r="C9" s="116">
        <v>1.4</v>
      </c>
      <c r="D9" s="116"/>
      <c r="E9" s="116">
        <v>1.35</v>
      </c>
      <c r="F9" s="116"/>
      <c r="G9" s="116">
        <v>1.3</v>
      </c>
      <c r="H9" s="116"/>
      <c r="I9" s="116">
        <v>1.25</v>
      </c>
      <c r="J9" s="112" t="s">
        <v>59</v>
      </c>
      <c r="K9" s="118"/>
      <c r="L9" s="34"/>
      <c r="M9" s="75"/>
      <c r="N9" s="77"/>
      <c r="O9" s="77"/>
      <c r="P9" s="77"/>
      <c r="Q9" s="34"/>
      <c r="R9" s="75"/>
      <c r="S9" s="77"/>
      <c r="T9" s="77"/>
      <c r="U9" s="77"/>
      <c r="V9" s="34"/>
      <c r="W9" s="34"/>
      <c r="X9" s="34"/>
      <c r="Y9" s="34"/>
      <c r="Z9" s="34"/>
      <c r="AA9" s="34"/>
      <c r="AB9" s="34"/>
      <c r="AC9" s="34"/>
    </row>
    <row r="10" spans="1:29">
      <c r="A10" s="114" t="s">
        <v>7</v>
      </c>
      <c r="B10" s="114"/>
      <c r="C10" s="116">
        <v>4.45</v>
      </c>
      <c r="D10" s="116"/>
      <c r="E10" s="116">
        <v>4.3499999999999996</v>
      </c>
      <c r="F10" s="116"/>
      <c r="G10" s="116">
        <v>4.2</v>
      </c>
      <c r="H10" s="116"/>
      <c r="I10" s="116">
        <v>3.95</v>
      </c>
      <c r="J10" s="112" t="s">
        <v>59</v>
      </c>
      <c r="K10" s="119"/>
      <c r="L10" s="36"/>
      <c r="M10" s="75"/>
      <c r="N10" s="77"/>
      <c r="O10" s="77"/>
      <c r="P10" s="77"/>
      <c r="Q10" s="34"/>
      <c r="R10" s="75"/>
      <c r="S10" s="77"/>
      <c r="T10" s="77"/>
      <c r="U10" s="77"/>
      <c r="V10" s="34"/>
      <c r="W10" s="34"/>
      <c r="X10" s="34"/>
      <c r="Y10" s="34"/>
      <c r="Z10" s="34"/>
      <c r="AA10" s="34"/>
      <c r="AB10" s="34"/>
      <c r="AC10" s="34"/>
    </row>
    <row r="11" spans="1:29">
      <c r="A11" s="114" t="s">
        <v>28</v>
      </c>
      <c r="B11" s="114"/>
      <c r="C11" s="116">
        <v>25.2</v>
      </c>
      <c r="D11" s="116"/>
      <c r="E11" s="116">
        <v>22.45</v>
      </c>
      <c r="F11" s="116"/>
      <c r="G11" s="116">
        <v>19.45</v>
      </c>
      <c r="H11" s="116"/>
      <c r="I11" s="116">
        <v>15.45</v>
      </c>
      <c r="J11" s="112" t="s">
        <v>59</v>
      </c>
      <c r="K11" s="118"/>
      <c r="L11" s="34"/>
      <c r="M11" s="75"/>
      <c r="N11" s="77"/>
      <c r="O11" s="77"/>
      <c r="P11" s="77"/>
      <c r="Q11" s="34"/>
      <c r="R11" s="75"/>
      <c r="S11" s="77"/>
      <c r="T11" s="77"/>
      <c r="U11" s="77"/>
      <c r="V11" s="34"/>
      <c r="W11" s="34"/>
      <c r="X11" s="34"/>
      <c r="Y11" s="34"/>
      <c r="Z11" s="34"/>
      <c r="AA11" s="34"/>
      <c r="AB11" s="34"/>
      <c r="AC11" s="34"/>
    </row>
    <row r="12" spans="1:29">
      <c r="A12" s="114" t="s">
        <v>58</v>
      </c>
      <c r="B12" s="114"/>
      <c r="C12" s="116">
        <v>22.1</v>
      </c>
      <c r="D12" s="116"/>
      <c r="E12" s="116">
        <v>19.5</v>
      </c>
      <c r="F12" s="116"/>
      <c r="G12" s="116">
        <v>17.55</v>
      </c>
      <c r="H12" s="116"/>
      <c r="I12" s="116">
        <v>15</v>
      </c>
      <c r="J12" s="112" t="s">
        <v>59</v>
      </c>
      <c r="L12" s="34"/>
      <c r="M12" s="75"/>
      <c r="N12" s="77"/>
      <c r="O12" s="77"/>
      <c r="P12" s="77"/>
      <c r="Q12" s="34"/>
      <c r="R12" s="75"/>
      <c r="S12" s="77"/>
      <c r="T12" s="77"/>
      <c r="U12" s="77"/>
      <c r="V12" s="34"/>
      <c r="W12" s="34"/>
      <c r="X12" s="34"/>
      <c r="Y12" s="34"/>
      <c r="Z12" s="34"/>
      <c r="AA12" s="34"/>
      <c r="AB12" s="34"/>
      <c r="AC12" s="34"/>
    </row>
    <row r="13" spans="1:29">
      <c r="A13" s="114" t="s">
        <v>26</v>
      </c>
      <c r="B13" s="114"/>
      <c r="C13" s="116">
        <v>8.35</v>
      </c>
      <c r="D13" s="116"/>
      <c r="E13" s="116">
        <v>7.85</v>
      </c>
      <c r="F13" s="116"/>
      <c r="G13" s="116">
        <v>7.35</v>
      </c>
      <c r="H13" s="116"/>
      <c r="I13" s="116">
        <v>6.55</v>
      </c>
      <c r="J13" s="112" t="s">
        <v>59</v>
      </c>
      <c r="L13" s="34"/>
      <c r="M13" s="75"/>
      <c r="N13" s="77"/>
      <c r="O13" s="77"/>
      <c r="P13" s="77"/>
      <c r="Q13" s="34"/>
      <c r="R13" s="75"/>
      <c r="S13" s="77"/>
      <c r="T13" s="77"/>
      <c r="U13" s="77"/>
      <c r="V13" s="34"/>
      <c r="W13" s="34"/>
      <c r="X13" s="34"/>
      <c r="Y13" s="34"/>
      <c r="Z13" s="34"/>
      <c r="AA13" s="34"/>
      <c r="AB13" s="34"/>
      <c r="AC13" s="34"/>
    </row>
    <row r="14" spans="1:29">
      <c r="A14" s="114"/>
      <c r="B14" s="114"/>
      <c r="C14" s="120"/>
      <c r="D14" s="120"/>
      <c r="E14" s="120"/>
      <c r="F14" s="120"/>
      <c r="G14" s="120"/>
      <c r="H14" s="120"/>
      <c r="I14" s="120"/>
      <c r="J14" s="112"/>
      <c r="L14" s="34"/>
      <c r="M14" s="75"/>
      <c r="N14" s="77"/>
      <c r="O14" s="77"/>
      <c r="P14" s="77"/>
      <c r="Q14" s="34"/>
      <c r="R14" s="75"/>
      <c r="S14" s="77"/>
      <c r="T14" s="77"/>
      <c r="U14" s="77"/>
      <c r="V14" s="34"/>
      <c r="W14" s="34"/>
      <c r="X14" s="34"/>
      <c r="Y14" s="34"/>
      <c r="Z14" s="34"/>
      <c r="AA14" s="34"/>
      <c r="AB14" s="34"/>
      <c r="AC14" s="34"/>
    </row>
    <row r="15" spans="1:29">
      <c r="A15" s="115" t="s">
        <v>63</v>
      </c>
      <c r="B15" s="115"/>
      <c r="C15" s="49" t="s">
        <v>71</v>
      </c>
      <c r="D15" s="49"/>
      <c r="E15" s="49" t="s">
        <v>72</v>
      </c>
      <c r="F15" s="49"/>
      <c r="G15" s="49" t="s">
        <v>73</v>
      </c>
      <c r="H15" s="49"/>
      <c r="I15" s="49" t="s">
        <v>74</v>
      </c>
      <c r="J15" s="112"/>
      <c r="L15" s="34"/>
      <c r="M15" s="75"/>
      <c r="N15" s="77"/>
      <c r="O15" s="77"/>
      <c r="P15" s="77"/>
      <c r="Q15" s="34"/>
      <c r="R15" s="75"/>
      <c r="S15" s="77"/>
      <c r="T15" s="77"/>
      <c r="U15" s="77"/>
      <c r="V15" s="34"/>
      <c r="W15" s="34"/>
      <c r="X15" s="34"/>
      <c r="Y15" s="34"/>
      <c r="Z15" s="34"/>
      <c r="AA15" s="34"/>
      <c r="AB15" s="34"/>
      <c r="AC15" s="34"/>
    </row>
    <row r="16" spans="1:29">
      <c r="A16" s="114" t="s">
        <v>2</v>
      </c>
      <c r="B16" s="114"/>
      <c r="C16" s="116">
        <v>12.8</v>
      </c>
      <c r="D16" s="116"/>
      <c r="E16" s="116">
        <v>12.9</v>
      </c>
      <c r="F16" s="116"/>
      <c r="G16" s="116">
        <v>13.1</v>
      </c>
      <c r="H16" s="116"/>
      <c r="I16" s="116">
        <v>13.5</v>
      </c>
      <c r="J16" s="112" t="s">
        <v>60</v>
      </c>
      <c r="L16" s="34"/>
      <c r="M16" s="75"/>
      <c r="N16" s="77"/>
      <c r="O16" s="77"/>
      <c r="P16" s="77"/>
      <c r="Q16" s="34"/>
      <c r="R16" s="75"/>
      <c r="S16" s="77"/>
      <c r="T16" s="77"/>
      <c r="U16" s="77"/>
      <c r="V16" s="34"/>
      <c r="W16" s="34"/>
      <c r="X16" s="34"/>
      <c r="Y16" s="34"/>
      <c r="Z16" s="34"/>
      <c r="AA16" s="34"/>
      <c r="AB16" s="34"/>
      <c r="AC16" s="34"/>
    </row>
    <row r="17" spans="1:30">
      <c r="A17" s="114" t="s">
        <v>4</v>
      </c>
      <c r="B17" s="114"/>
      <c r="C17" s="116">
        <v>26.3</v>
      </c>
      <c r="D17" s="116"/>
      <c r="E17" s="116">
        <v>26.7</v>
      </c>
      <c r="F17" s="116"/>
      <c r="G17" s="116">
        <v>27.2</v>
      </c>
      <c r="H17" s="116"/>
      <c r="I17" s="116">
        <v>28</v>
      </c>
      <c r="J17" s="112" t="s">
        <v>60</v>
      </c>
      <c r="L17" s="34"/>
      <c r="M17" s="75"/>
      <c r="N17" s="77"/>
      <c r="O17" s="77"/>
      <c r="P17" s="77"/>
      <c r="Q17" s="34"/>
      <c r="R17" s="75"/>
      <c r="S17" s="77"/>
      <c r="T17" s="77"/>
      <c r="U17" s="77"/>
      <c r="V17" s="34"/>
      <c r="W17" s="34"/>
      <c r="X17" s="34"/>
      <c r="Y17" s="34"/>
      <c r="Z17" s="34"/>
      <c r="AA17" s="34"/>
      <c r="AB17" s="34"/>
      <c r="AC17" s="34"/>
    </row>
    <row r="18" spans="1:30">
      <c r="A18" s="114" t="s">
        <v>13</v>
      </c>
      <c r="B18" s="114"/>
      <c r="C18" s="116">
        <v>42.5</v>
      </c>
      <c r="D18" s="116"/>
      <c r="E18" s="116">
        <v>43</v>
      </c>
      <c r="F18" s="116"/>
      <c r="G18" s="116">
        <v>43.9</v>
      </c>
      <c r="H18" s="116"/>
      <c r="I18" s="116">
        <v>44.8</v>
      </c>
      <c r="J18" s="112" t="s">
        <v>60</v>
      </c>
      <c r="L18" s="34"/>
      <c r="M18" s="75"/>
      <c r="N18" s="77"/>
      <c r="O18" s="77"/>
      <c r="P18" s="77"/>
      <c r="Q18" s="34"/>
      <c r="R18" s="75"/>
      <c r="S18" s="75"/>
      <c r="T18" s="75"/>
      <c r="U18" s="77"/>
      <c r="V18" s="34"/>
      <c r="W18" s="34"/>
      <c r="X18" s="34"/>
      <c r="Y18" s="34"/>
      <c r="Z18" s="34"/>
      <c r="AA18" s="34"/>
      <c r="AB18" s="34"/>
      <c r="AC18" s="34"/>
    </row>
    <row r="19" spans="1:30">
      <c r="A19" s="114" t="s">
        <v>3</v>
      </c>
      <c r="B19" s="114"/>
      <c r="C19" s="117">
        <v>1.6145833333333333E-3</v>
      </c>
      <c r="D19" s="117"/>
      <c r="E19" s="117">
        <v>1.6550925925925926E-3</v>
      </c>
      <c r="F19" s="117"/>
      <c r="G19" s="117">
        <v>1.6956018518518518E-3</v>
      </c>
      <c r="H19" s="117"/>
      <c r="I19" s="117">
        <v>1.7476851851851852E-3</v>
      </c>
      <c r="J19" s="112" t="s">
        <v>60</v>
      </c>
      <c r="L19" s="34"/>
      <c r="M19" s="75"/>
      <c r="N19" s="77"/>
      <c r="O19" s="77"/>
      <c r="P19" s="77"/>
      <c r="Q19" s="34"/>
      <c r="R19" s="75"/>
      <c r="S19" s="75"/>
      <c r="T19" s="75"/>
      <c r="U19" s="77"/>
      <c r="V19" s="34"/>
      <c r="W19" s="34"/>
      <c r="X19" s="34"/>
      <c r="Y19" s="34"/>
      <c r="Z19" s="34"/>
      <c r="AA19" s="34"/>
      <c r="AB19" s="34"/>
      <c r="AC19" s="34"/>
    </row>
    <row r="20" spans="1:30">
      <c r="A20" s="114" t="s">
        <v>6</v>
      </c>
      <c r="B20" s="114"/>
      <c r="C20" s="117">
        <v>3.3622685185185183E-3</v>
      </c>
      <c r="D20" s="117"/>
      <c r="E20" s="117">
        <v>3.4432870370370368E-3</v>
      </c>
      <c r="F20" s="117"/>
      <c r="G20" s="117">
        <v>3.5358796296296297E-3</v>
      </c>
      <c r="H20" s="117"/>
      <c r="I20" s="117">
        <v>3.6689814814814814E-3</v>
      </c>
      <c r="J20" s="112" t="s">
        <v>60</v>
      </c>
      <c r="L20" s="34"/>
      <c r="M20" s="75"/>
      <c r="N20" s="77"/>
      <c r="O20" s="77"/>
      <c r="P20" s="77"/>
      <c r="Q20" s="34"/>
      <c r="R20" s="75"/>
      <c r="S20" s="75"/>
      <c r="T20" s="75"/>
      <c r="U20" s="77"/>
      <c r="V20" s="34"/>
      <c r="W20" s="34"/>
      <c r="X20" s="34"/>
      <c r="Y20" s="34"/>
      <c r="Z20" s="34"/>
      <c r="AA20" s="34"/>
      <c r="AB20" s="34"/>
      <c r="AC20" s="34"/>
    </row>
    <row r="21" spans="1:30">
      <c r="A21" s="114" t="s">
        <v>57</v>
      </c>
      <c r="B21" s="114"/>
      <c r="C21" s="116">
        <v>12</v>
      </c>
      <c r="D21" s="116"/>
      <c r="E21" s="116">
        <v>12.3</v>
      </c>
      <c r="F21" s="116"/>
      <c r="G21" s="116">
        <v>12.7</v>
      </c>
      <c r="H21" s="116"/>
      <c r="I21" s="116">
        <v>13.3</v>
      </c>
      <c r="J21" s="112" t="s">
        <v>60</v>
      </c>
      <c r="L21" s="34"/>
      <c r="M21" s="75"/>
      <c r="N21" s="77"/>
      <c r="O21" s="77"/>
      <c r="P21" s="77"/>
      <c r="Q21" s="34"/>
      <c r="R21" s="75"/>
      <c r="S21" s="75"/>
      <c r="T21" s="75"/>
      <c r="U21" s="77"/>
      <c r="V21" s="34"/>
      <c r="W21" s="34"/>
      <c r="X21" s="34"/>
      <c r="Y21" s="34"/>
      <c r="Z21" s="34"/>
      <c r="AA21" s="34"/>
      <c r="AB21" s="34"/>
      <c r="AC21" s="34"/>
    </row>
    <row r="22" spans="1:30">
      <c r="A22" s="114" t="s">
        <v>25</v>
      </c>
      <c r="B22" s="114"/>
      <c r="C22" s="116">
        <v>1.55</v>
      </c>
      <c r="D22" s="116"/>
      <c r="E22" s="116">
        <v>1.5</v>
      </c>
      <c r="F22" s="116"/>
      <c r="G22" s="116">
        <v>1.45</v>
      </c>
      <c r="H22" s="116"/>
      <c r="I22" s="116">
        <v>1.4</v>
      </c>
      <c r="J22" s="112" t="s">
        <v>59</v>
      </c>
      <c r="L22" s="34"/>
      <c r="M22" s="75"/>
      <c r="N22" s="75"/>
      <c r="O22" s="75"/>
      <c r="P22" s="75"/>
      <c r="Q22" s="34"/>
      <c r="R22" s="75"/>
      <c r="S22" s="75"/>
      <c r="T22" s="75"/>
      <c r="U22" s="75"/>
      <c r="V22" s="77"/>
      <c r="W22" s="77"/>
      <c r="X22" s="77"/>
      <c r="Y22" s="77"/>
      <c r="Z22" s="77"/>
      <c r="AA22" s="77"/>
      <c r="AB22" s="77"/>
      <c r="AC22" s="77"/>
    </row>
    <row r="23" spans="1:30">
      <c r="A23" s="114" t="s">
        <v>7</v>
      </c>
      <c r="B23" s="114"/>
      <c r="C23" s="116">
        <v>5</v>
      </c>
      <c r="D23" s="116"/>
      <c r="E23" s="116">
        <v>4.8499999999999996</v>
      </c>
      <c r="F23" s="116"/>
      <c r="G23" s="116">
        <v>4.7</v>
      </c>
      <c r="H23" s="116"/>
      <c r="I23" s="116">
        <v>4.45</v>
      </c>
      <c r="J23" s="112" t="s">
        <v>59</v>
      </c>
      <c r="L23" s="34"/>
      <c r="M23" s="75"/>
      <c r="N23" s="75"/>
      <c r="O23" s="75"/>
      <c r="P23" s="75"/>
      <c r="Q23" s="34"/>
      <c r="R23" s="75"/>
      <c r="S23" s="75"/>
      <c r="T23" s="75"/>
      <c r="U23" s="75"/>
      <c r="V23" s="34"/>
      <c r="W23" s="34"/>
      <c r="X23" s="34"/>
      <c r="Y23" s="34"/>
      <c r="Z23" s="34"/>
      <c r="AA23" s="34"/>
      <c r="AB23" s="34"/>
      <c r="AC23" s="34"/>
    </row>
    <row r="24" spans="1:30">
      <c r="A24" s="114" t="s">
        <v>28</v>
      </c>
      <c r="B24" s="114"/>
      <c r="C24" s="116">
        <v>28.8</v>
      </c>
      <c r="D24" s="116"/>
      <c r="E24" s="116">
        <v>26.35</v>
      </c>
      <c r="F24" s="116"/>
      <c r="G24" s="116">
        <v>23.85</v>
      </c>
      <c r="H24" s="116"/>
      <c r="I24" s="116">
        <v>20.399999999999999</v>
      </c>
      <c r="J24" s="112" t="s">
        <v>59</v>
      </c>
      <c r="N24" s="487" t="s">
        <v>147</v>
      </c>
      <c r="O24" s="487"/>
      <c r="P24" s="487"/>
      <c r="Q24" s="487"/>
      <c r="R24" s="487"/>
      <c r="S24" s="487"/>
      <c r="T24" s="487"/>
      <c r="U24" s="487"/>
      <c r="V24" s="487"/>
      <c r="W24" s="487"/>
      <c r="X24" s="487"/>
      <c r="Y24" s="487"/>
      <c r="Z24" s="487"/>
      <c r="AA24" s="487"/>
      <c r="AB24" s="487"/>
      <c r="AC24" s="487"/>
      <c r="AD24" s="487"/>
    </row>
    <row r="25" spans="1:30">
      <c r="A25" s="114" t="s">
        <v>58</v>
      </c>
      <c r="B25" s="114"/>
      <c r="C25" s="116">
        <v>27.3</v>
      </c>
      <c r="D25" s="116"/>
      <c r="E25" s="116">
        <v>25.05</v>
      </c>
      <c r="F25" s="116"/>
      <c r="G25" s="116">
        <v>22.3</v>
      </c>
      <c r="H25" s="116"/>
      <c r="I25" s="116">
        <v>19.649999999999999</v>
      </c>
      <c r="J25" s="112" t="s">
        <v>59</v>
      </c>
      <c r="N25" s="73" t="s">
        <v>131</v>
      </c>
      <c r="O25" s="73">
        <v>100</v>
      </c>
      <c r="P25" s="73">
        <v>200</v>
      </c>
      <c r="Q25" s="73">
        <v>400</v>
      </c>
      <c r="R25" s="73">
        <v>800</v>
      </c>
      <c r="S25" s="73">
        <v>1500</v>
      </c>
      <c r="T25" s="73" t="s">
        <v>137</v>
      </c>
      <c r="U25" s="73" t="s">
        <v>138</v>
      </c>
      <c r="V25" s="73" t="s">
        <v>139</v>
      </c>
      <c r="W25" s="73" t="s">
        <v>140</v>
      </c>
      <c r="X25" s="73" t="s">
        <v>141</v>
      </c>
      <c r="Y25" s="73" t="s">
        <v>142</v>
      </c>
      <c r="Z25" s="73" t="s">
        <v>143</v>
      </c>
      <c r="AA25" s="73" t="s">
        <v>144</v>
      </c>
      <c r="AB25" s="73" t="s">
        <v>145</v>
      </c>
      <c r="AC25" s="73" t="s">
        <v>146</v>
      </c>
      <c r="AD25" s="120" t="s">
        <v>249</v>
      </c>
    </row>
    <row r="26" spans="1:30">
      <c r="A26" s="114" t="s">
        <v>26</v>
      </c>
      <c r="B26" s="114"/>
      <c r="C26" s="116">
        <v>9.85</v>
      </c>
      <c r="D26" s="116"/>
      <c r="E26" s="116">
        <v>9.15</v>
      </c>
      <c r="F26" s="116"/>
      <c r="G26" s="116">
        <v>8.6</v>
      </c>
      <c r="H26" s="116"/>
      <c r="I26" s="116">
        <v>7.85</v>
      </c>
      <c r="J26" s="112" t="s">
        <v>59</v>
      </c>
      <c r="N26" s="76" t="s">
        <v>134</v>
      </c>
      <c r="O26" s="87">
        <v>14.2</v>
      </c>
      <c r="P26" s="87">
        <v>29.75</v>
      </c>
      <c r="Q26" s="87" t="s">
        <v>135</v>
      </c>
      <c r="R26" s="88">
        <v>1.8287037037037037E-3</v>
      </c>
      <c r="S26" s="88">
        <v>3.7615740740740739E-3</v>
      </c>
      <c r="T26" s="87">
        <v>16</v>
      </c>
      <c r="U26" s="87"/>
      <c r="V26" s="87"/>
      <c r="W26" s="87"/>
      <c r="X26" s="87">
        <v>1.25</v>
      </c>
      <c r="Y26" s="87">
        <v>4</v>
      </c>
      <c r="Z26" s="87">
        <v>6.5</v>
      </c>
      <c r="AA26" s="87">
        <v>14</v>
      </c>
      <c r="AB26" s="87">
        <v>18</v>
      </c>
      <c r="AC26" s="87">
        <v>56</v>
      </c>
      <c r="AD26" s="87"/>
    </row>
    <row r="27" spans="1:30">
      <c r="A27" s="114"/>
      <c r="B27" s="114"/>
      <c r="C27" s="120"/>
      <c r="D27" s="120"/>
      <c r="E27" s="120"/>
      <c r="F27" s="120"/>
      <c r="G27" s="120"/>
      <c r="H27" s="120"/>
      <c r="I27" s="120"/>
      <c r="J27" s="112"/>
      <c r="N27" s="76" t="s">
        <v>133</v>
      </c>
      <c r="O27" s="87">
        <v>12.7</v>
      </c>
      <c r="P27" s="87">
        <v>26.25</v>
      </c>
      <c r="Q27" s="87">
        <v>61</v>
      </c>
      <c r="R27" s="88">
        <v>1.6435185185185183E-3</v>
      </c>
      <c r="S27" s="88">
        <v>3.414351851851852E-3</v>
      </c>
      <c r="T27" s="76" t="s">
        <v>135</v>
      </c>
      <c r="U27" s="87">
        <v>14</v>
      </c>
      <c r="V27" s="87"/>
      <c r="W27" s="87"/>
      <c r="X27" s="87">
        <v>1.5</v>
      </c>
      <c r="Y27" s="87">
        <v>4.8</v>
      </c>
      <c r="Z27" s="87">
        <v>9.5</v>
      </c>
      <c r="AA27" s="87">
        <v>23</v>
      </c>
      <c r="AB27" s="87">
        <v>30</v>
      </c>
      <c r="AC27" s="87">
        <v>50</v>
      </c>
      <c r="AD27" s="87"/>
    </row>
    <row r="28" spans="1:30">
      <c r="A28" s="115" t="s">
        <v>68</v>
      </c>
      <c r="B28" s="115"/>
      <c r="C28" s="49" t="s">
        <v>71</v>
      </c>
      <c r="D28" s="49"/>
      <c r="E28" s="49" t="s">
        <v>72</v>
      </c>
      <c r="F28" s="49"/>
      <c r="G28" s="49" t="s">
        <v>73</v>
      </c>
      <c r="H28" s="49"/>
      <c r="I28" s="49" t="s">
        <v>74</v>
      </c>
      <c r="J28" s="112"/>
      <c r="N28" s="76" t="s">
        <v>132</v>
      </c>
      <c r="O28" s="87">
        <v>12</v>
      </c>
      <c r="P28" s="87">
        <v>24.5</v>
      </c>
      <c r="Q28" s="87">
        <v>55.5</v>
      </c>
      <c r="R28" s="88">
        <v>1.5046296296296294E-3</v>
      </c>
      <c r="S28" s="88">
        <v>3.1828703703703702E-3</v>
      </c>
      <c r="T28" s="76" t="s">
        <v>135</v>
      </c>
      <c r="U28" s="76" t="s">
        <v>135</v>
      </c>
      <c r="V28" s="87">
        <v>16</v>
      </c>
      <c r="W28" s="87">
        <v>65</v>
      </c>
      <c r="X28" s="87">
        <v>1.65</v>
      </c>
      <c r="Y28" s="87">
        <v>5.4</v>
      </c>
      <c r="Z28" s="87">
        <v>10</v>
      </c>
      <c r="AA28" s="87">
        <v>25</v>
      </c>
      <c r="AB28" s="87">
        <v>35</v>
      </c>
      <c r="AC28" s="87">
        <v>47</v>
      </c>
      <c r="AD28" s="87">
        <v>11</v>
      </c>
    </row>
    <row r="29" spans="1:30">
      <c r="A29" s="114" t="s">
        <v>2</v>
      </c>
      <c r="B29" s="114"/>
      <c r="C29" s="116">
        <v>12.4</v>
      </c>
      <c r="D29" s="116"/>
      <c r="E29" s="116">
        <v>12.6</v>
      </c>
      <c r="F29" s="116"/>
      <c r="G29" s="116">
        <v>12.8</v>
      </c>
      <c r="H29" s="116"/>
      <c r="I29" s="116">
        <v>13.1</v>
      </c>
      <c r="J29" s="112" t="s">
        <v>60</v>
      </c>
    </row>
    <row r="30" spans="1:30">
      <c r="A30" s="114" t="s">
        <v>4</v>
      </c>
      <c r="B30" s="114"/>
      <c r="C30" s="116">
        <v>25.4</v>
      </c>
      <c r="D30" s="116"/>
      <c r="E30" s="116">
        <v>25.8</v>
      </c>
      <c r="F30" s="116"/>
      <c r="G30" s="116">
        <v>26.3</v>
      </c>
      <c r="H30" s="116"/>
      <c r="I30" s="116">
        <v>27.1</v>
      </c>
      <c r="J30" s="112" t="s">
        <v>60</v>
      </c>
      <c r="O30" s="35"/>
      <c r="P30" s="35"/>
      <c r="Q30" s="35"/>
      <c r="R30" s="110"/>
      <c r="S30" s="110"/>
      <c r="T30" s="77"/>
      <c r="U30" s="77"/>
      <c r="V30" s="77"/>
      <c r="W30" s="77"/>
      <c r="X30" s="77"/>
      <c r="Y30" s="77"/>
      <c r="Z30" s="77"/>
      <c r="AA30" s="77"/>
      <c r="AB30" s="77"/>
      <c r="AC30" s="77"/>
    </row>
    <row r="31" spans="1:30">
      <c r="A31" s="114" t="s">
        <v>13</v>
      </c>
      <c r="B31" s="114"/>
      <c r="C31" s="116">
        <v>41.4</v>
      </c>
      <c r="D31" s="116"/>
      <c r="E31" s="116">
        <v>42.2</v>
      </c>
      <c r="F31" s="116"/>
      <c r="G31" s="116">
        <v>43</v>
      </c>
      <c r="H31" s="116"/>
      <c r="I31" s="116">
        <v>44.4</v>
      </c>
      <c r="J31" s="112" t="s">
        <v>60</v>
      </c>
    </row>
    <row r="32" spans="1:30">
      <c r="A32" s="114" t="s">
        <v>3</v>
      </c>
      <c r="B32" s="114"/>
      <c r="C32" s="117">
        <v>1.5601851851851851E-3</v>
      </c>
      <c r="D32" s="117"/>
      <c r="E32" s="117">
        <v>1.5914351851851851E-3</v>
      </c>
      <c r="F32" s="117"/>
      <c r="G32" s="117">
        <v>1.6296296296296295E-3</v>
      </c>
      <c r="H32" s="117"/>
      <c r="I32" s="117">
        <v>1.6886574074074076E-3</v>
      </c>
      <c r="J32" s="112" t="s">
        <v>60</v>
      </c>
    </row>
    <row r="33" spans="1:30">
      <c r="A33" s="114" t="s">
        <v>6</v>
      </c>
      <c r="B33" s="114"/>
      <c r="C33" s="117">
        <v>3.2523148148148151E-3</v>
      </c>
      <c r="D33" s="117"/>
      <c r="E33" s="117">
        <v>3.3217592592592591E-3</v>
      </c>
      <c r="F33" s="117"/>
      <c r="G33" s="117">
        <v>3.4004629629629628E-3</v>
      </c>
      <c r="H33" s="117"/>
      <c r="I33" s="117">
        <v>3.5277777777777777E-3</v>
      </c>
      <c r="J33" s="112" t="s">
        <v>60</v>
      </c>
      <c r="N33" s="487" t="s">
        <v>148</v>
      </c>
      <c r="O33" s="487"/>
      <c r="P33" s="487"/>
      <c r="Q33" s="487"/>
      <c r="R33" s="487"/>
      <c r="S33" s="487"/>
      <c r="T33" s="487"/>
      <c r="U33" s="487"/>
      <c r="V33" s="487"/>
      <c r="W33" s="487"/>
      <c r="X33" s="487"/>
      <c r="Y33" s="487"/>
      <c r="Z33" s="487"/>
      <c r="AA33" s="487"/>
      <c r="AB33" s="487"/>
      <c r="AC33" s="487"/>
      <c r="AD33" s="487"/>
    </row>
    <row r="34" spans="1:30">
      <c r="A34" s="114" t="s">
        <v>64</v>
      </c>
      <c r="B34" s="114"/>
      <c r="C34" s="116">
        <v>12</v>
      </c>
      <c r="D34" s="116"/>
      <c r="E34" s="116">
        <v>12.2</v>
      </c>
      <c r="F34" s="116"/>
      <c r="G34" s="116">
        <v>12.7</v>
      </c>
      <c r="H34" s="116"/>
      <c r="I34" s="116">
        <v>13.2</v>
      </c>
      <c r="J34" s="112" t="s">
        <v>60</v>
      </c>
      <c r="N34" s="73" t="s">
        <v>131</v>
      </c>
      <c r="O34" s="73">
        <v>100</v>
      </c>
      <c r="P34" s="73">
        <v>200</v>
      </c>
      <c r="Q34" s="73">
        <v>300</v>
      </c>
      <c r="R34" s="73">
        <v>800</v>
      </c>
      <c r="S34" s="73">
        <v>1200</v>
      </c>
      <c r="T34" s="73">
        <v>1500</v>
      </c>
      <c r="U34" s="73" t="s">
        <v>136</v>
      </c>
      <c r="V34" s="73" t="s">
        <v>137</v>
      </c>
      <c r="W34" s="73" t="s">
        <v>138</v>
      </c>
      <c r="X34" s="73" t="s">
        <v>141</v>
      </c>
      <c r="Y34" s="73" t="s">
        <v>142</v>
      </c>
      <c r="Z34" s="73" t="s">
        <v>143</v>
      </c>
      <c r="AA34" s="73" t="s">
        <v>144</v>
      </c>
      <c r="AB34" s="73" t="s">
        <v>145</v>
      </c>
      <c r="AC34" s="73" t="s">
        <v>146</v>
      </c>
      <c r="AD34" s="120" t="s">
        <v>249</v>
      </c>
    </row>
    <row r="35" spans="1:30">
      <c r="A35" s="114" t="s">
        <v>25</v>
      </c>
      <c r="B35" s="114"/>
      <c r="C35" s="116">
        <v>1.65</v>
      </c>
      <c r="D35" s="116"/>
      <c r="E35" s="116">
        <v>1.61</v>
      </c>
      <c r="F35" s="116"/>
      <c r="G35" s="116">
        <v>1.55</v>
      </c>
      <c r="H35" s="116"/>
      <c r="I35" s="116">
        <v>1.48</v>
      </c>
      <c r="J35" s="112" t="s">
        <v>59</v>
      </c>
      <c r="N35" s="76" t="s">
        <v>134</v>
      </c>
      <c r="O35" s="87">
        <v>14.8</v>
      </c>
      <c r="P35" s="87">
        <v>31.5</v>
      </c>
      <c r="Q35" s="87" t="s">
        <v>135</v>
      </c>
      <c r="R35" s="88">
        <v>1.9097222222222222E-3</v>
      </c>
      <c r="S35" s="88">
        <v>3.0092592592592588E-3</v>
      </c>
      <c r="T35" s="88">
        <v>4.0509259259259257E-3</v>
      </c>
      <c r="U35" s="87">
        <v>14</v>
      </c>
      <c r="V35" s="87" t="s">
        <v>135</v>
      </c>
      <c r="W35" s="87" t="s">
        <v>135</v>
      </c>
      <c r="X35" s="87">
        <v>1.2</v>
      </c>
      <c r="Y35" s="87">
        <v>3.8</v>
      </c>
      <c r="Z35" s="87">
        <v>6</v>
      </c>
      <c r="AA35" s="87">
        <v>13</v>
      </c>
      <c r="AB35" s="87">
        <v>13</v>
      </c>
      <c r="AC35" s="87">
        <v>58</v>
      </c>
      <c r="AD35" s="87"/>
    </row>
    <row r="36" spans="1:30">
      <c r="A36" s="114" t="s">
        <v>7</v>
      </c>
      <c r="B36" s="114"/>
      <c r="C36" s="116">
        <v>5.35</v>
      </c>
      <c r="D36" s="116"/>
      <c r="E36" s="116">
        <v>5.2</v>
      </c>
      <c r="F36" s="116"/>
      <c r="G36" s="116">
        <v>5.05</v>
      </c>
      <c r="H36" s="116"/>
      <c r="I36" s="116">
        <v>4.75</v>
      </c>
      <c r="J36" s="112" t="s">
        <v>59</v>
      </c>
      <c r="N36" s="76" t="s">
        <v>133</v>
      </c>
      <c r="O36" s="87">
        <v>13.7</v>
      </c>
      <c r="P36" s="87">
        <v>28.5</v>
      </c>
      <c r="Q36" s="87">
        <v>47</v>
      </c>
      <c r="R36" s="88">
        <v>1.7939814814814815E-3</v>
      </c>
      <c r="S36" s="88" t="s">
        <v>135</v>
      </c>
      <c r="T36" s="88">
        <v>3.7615740740740739E-3</v>
      </c>
      <c r="U36" s="87" t="s">
        <v>135</v>
      </c>
      <c r="V36" s="87">
        <v>14.1</v>
      </c>
      <c r="W36" s="87" t="s">
        <v>135</v>
      </c>
      <c r="X36" s="87">
        <v>1.36</v>
      </c>
      <c r="Y36" s="87">
        <v>4.3</v>
      </c>
      <c r="Z36" s="87">
        <v>7.4</v>
      </c>
      <c r="AA36" s="87">
        <v>18</v>
      </c>
      <c r="AB36" s="87">
        <v>18</v>
      </c>
      <c r="AC36" s="87">
        <v>53.5</v>
      </c>
      <c r="AD36" s="87"/>
    </row>
    <row r="37" spans="1:30">
      <c r="A37" s="114" t="s">
        <v>28</v>
      </c>
      <c r="B37" s="114"/>
      <c r="C37" s="116">
        <v>38.299999999999997</v>
      </c>
      <c r="D37" s="116"/>
      <c r="E37" s="116">
        <v>34</v>
      </c>
      <c r="F37" s="116"/>
      <c r="G37" s="116">
        <v>29.6</v>
      </c>
      <c r="H37" s="116"/>
      <c r="I37" s="116">
        <v>24.9</v>
      </c>
      <c r="J37" s="112" t="s">
        <v>59</v>
      </c>
      <c r="N37" s="76" t="s">
        <v>132</v>
      </c>
      <c r="O37" s="87">
        <v>13.3</v>
      </c>
      <c r="P37" s="87">
        <v>27.5</v>
      </c>
      <c r="Q37" s="87">
        <v>45.5</v>
      </c>
      <c r="R37" s="88">
        <v>1.736111111111111E-3</v>
      </c>
      <c r="S37" s="88" t="s">
        <v>135</v>
      </c>
      <c r="T37" s="88">
        <v>3.645833333333333E-3</v>
      </c>
      <c r="U37" s="87" t="s">
        <v>135</v>
      </c>
      <c r="V37" s="87" t="s">
        <v>135</v>
      </c>
      <c r="W37" s="87">
        <v>13.7</v>
      </c>
      <c r="X37" s="87">
        <v>1.45</v>
      </c>
      <c r="Y37" s="87">
        <v>4.5999999999999996</v>
      </c>
      <c r="Z37" s="87">
        <v>7.25</v>
      </c>
      <c r="AA37" s="87">
        <v>21</v>
      </c>
      <c r="AB37" s="87">
        <v>23</v>
      </c>
      <c r="AC37" s="87">
        <v>53</v>
      </c>
      <c r="AD37" s="87">
        <v>9</v>
      </c>
    </row>
    <row r="38" spans="1:30">
      <c r="A38" s="114" t="s">
        <v>58</v>
      </c>
      <c r="B38" s="114"/>
      <c r="C38" s="116">
        <v>33.25</v>
      </c>
      <c r="D38" s="116"/>
      <c r="E38" s="116">
        <v>31.5</v>
      </c>
      <c r="F38" s="116"/>
      <c r="G38" s="116">
        <v>27.9</v>
      </c>
      <c r="H38" s="116"/>
      <c r="I38" s="116">
        <v>23.25</v>
      </c>
      <c r="J38" s="112" t="s">
        <v>59</v>
      </c>
    </row>
    <row r="39" spans="1:30">
      <c r="A39" s="114" t="s">
        <v>26</v>
      </c>
      <c r="B39" s="114"/>
      <c r="C39" s="116">
        <v>9.9499999999999993</v>
      </c>
      <c r="D39" s="116"/>
      <c r="E39" s="116">
        <v>9.35</v>
      </c>
      <c r="F39" s="116"/>
      <c r="G39" s="116">
        <v>8.6999999999999993</v>
      </c>
      <c r="H39" s="116"/>
      <c r="I39" s="116">
        <v>7.8</v>
      </c>
      <c r="J39" s="112" t="s">
        <v>59</v>
      </c>
      <c r="N39" s="77"/>
      <c r="O39" s="77"/>
      <c r="P39" s="77"/>
      <c r="Q39" s="77"/>
      <c r="R39" s="77"/>
      <c r="S39" s="77"/>
      <c r="T39" s="77"/>
      <c r="U39" s="77"/>
      <c r="V39" s="77"/>
      <c r="W39" s="77"/>
      <c r="X39" s="77"/>
      <c r="Y39" s="77"/>
      <c r="Z39" s="77"/>
      <c r="AA39" s="77"/>
      <c r="AB39" s="77"/>
      <c r="AC39" s="77"/>
    </row>
    <row r="40" spans="1:30">
      <c r="A40" s="114" t="s">
        <v>245</v>
      </c>
      <c r="B40" s="114"/>
      <c r="C40" s="116">
        <v>10.9</v>
      </c>
      <c r="D40" s="116"/>
      <c r="E40" s="116">
        <v>10.6</v>
      </c>
      <c r="F40" s="116"/>
      <c r="G40" s="116">
        <v>10.1</v>
      </c>
      <c r="H40" s="116"/>
      <c r="I40" s="116">
        <v>9.4</v>
      </c>
      <c r="J40" s="112" t="s">
        <v>59</v>
      </c>
      <c r="N40" s="77"/>
      <c r="O40" s="77"/>
      <c r="P40" s="77"/>
      <c r="Q40" s="77"/>
      <c r="R40" s="77"/>
      <c r="S40" s="77"/>
      <c r="T40" s="77"/>
      <c r="U40" s="77"/>
      <c r="V40" s="77"/>
      <c r="W40" s="77"/>
      <c r="X40" s="77"/>
      <c r="Y40" s="77"/>
      <c r="Z40" s="77"/>
      <c r="AA40" s="77"/>
      <c r="AB40" s="77"/>
      <c r="AC40" s="77"/>
    </row>
    <row r="41" spans="1:30">
      <c r="A41" s="486" t="str">
        <f>A1</f>
        <v>AAA standards grades</v>
      </c>
      <c r="B41" s="486"/>
      <c r="C41" s="486"/>
      <c r="D41" s="486"/>
      <c r="E41" s="486"/>
      <c r="F41" s="486"/>
      <c r="G41" s="486"/>
      <c r="H41" s="486"/>
      <c r="I41" s="486"/>
      <c r="J41" s="112"/>
      <c r="N41" s="77"/>
      <c r="O41" s="77"/>
      <c r="P41" s="77"/>
      <c r="Q41" s="77"/>
      <c r="R41" s="77"/>
      <c r="S41" s="77"/>
      <c r="T41" s="77"/>
      <c r="U41" s="77"/>
      <c r="V41" s="77"/>
      <c r="W41" s="77"/>
      <c r="X41" s="77"/>
      <c r="Y41" s="77"/>
      <c r="Z41" s="77"/>
      <c r="AA41" s="77"/>
      <c r="AB41" s="77"/>
      <c r="AC41" s="77"/>
    </row>
    <row r="42" spans="1:30">
      <c r="A42" s="114"/>
      <c r="B42" s="114"/>
      <c r="C42" s="120"/>
      <c r="D42" s="120"/>
      <c r="E42" s="120"/>
      <c r="F42" s="120"/>
      <c r="G42" s="120"/>
      <c r="H42" s="120"/>
      <c r="I42" s="120"/>
      <c r="J42" s="112"/>
      <c r="S42" s="74"/>
      <c r="T42" s="74"/>
      <c r="U42" s="74"/>
    </row>
    <row r="43" spans="1:30">
      <c r="A43" s="115" t="s">
        <v>66</v>
      </c>
      <c r="B43" s="115"/>
      <c r="C43" s="49" t="s">
        <v>71</v>
      </c>
      <c r="D43" s="49"/>
      <c r="E43" s="49" t="s">
        <v>72</v>
      </c>
      <c r="F43" s="49"/>
      <c r="G43" s="49" t="s">
        <v>73</v>
      </c>
      <c r="H43" s="49"/>
      <c r="I43" s="49" t="s">
        <v>74</v>
      </c>
      <c r="J43" s="112"/>
      <c r="N43" s="74"/>
      <c r="O43" s="74"/>
      <c r="P43" s="74"/>
      <c r="S43" s="74"/>
      <c r="T43" s="74"/>
      <c r="U43" s="74"/>
    </row>
    <row r="44" spans="1:30">
      <c r="A44" s="114" t="s">
        <v>2</v>
      </c>
      <c r="B44" s="114"/>
      <c r="C44" s="116">
        <v>12.9</v>
      </c>
      <c r="D44" s="116"/>
      <c r="E44" s="116">
        <v>13.1</v>
      </c>
      <c r="F44" s="116"/>
      <c r="G44" s="116">
        <v>13.4</v>
      </c>
      <c r="H44" s="116"/>
      <c r="I44" s="116">
        <v>13.9</v>
      </c>
      <c r="J44" s="112" t="s">
        <v>60</v>
      </c>
      <c r="N44" s="74"/>
      <c r="O44" s="74"/>
      <c r="P44" s="74"/>
      <c r="S44" s="74"/>
      <c r="T44" s="74"/>
      <c r="U44" s="74"/>
    </row>
    <row r="45" spans="1:30">
      <c r="A45" s="114" t="s">
        <v>4</v>
      </c>
      <c r="B45" s="114"/>
      <c r="C45" s="116">
        <v>26.7</v>
      </c>
      <c r="D45" s="116"/>
      <c r="E45" s="116">
        <v>27.6</v>
      </c>
      <c r="F45" s="116"/>
      <c r="G45" s="116">
        <v>28</v>
      </c>
      <c r="H45" s="116"/>
      <c r="I45" s="116">
        <v>29</v>
      </c>
      <c r="J45" s="112" t="s">
        <v>60</v>
      </c>
      <c r="N45" s="74"/>
      <c r="O45" s="74"/>
      <c r="P45" s="74"/>
      <c r="S45" s="74"/>
      <c r="T45" s="74"/>
      <c r="U45" s="74"/>
    </row>
    <row r="46" spans="1:30">
      <c r="A46" s="114" t="s">
        <v>3</v>
      </c>
      <c r="B46" s="114"/>
      <c r="C46" s="117">
        <v>1.6435185185185183E-3</v>
      </c>
      <c r="D46" s="117"/>
      <c r="E46" s="117">
        <v>1.6724537037037036E-3</v>
      </c>
      <c r="F46" s="117"/>
      <c r="G46" s="117">
        <v>1.71875E-3</v>
      </c>
      <c r="H46" s="117"/>
      <c r="I46" s="117">
        <v>1.7881944444444447E-3</v>
      </c>
      <c r="J46" s="112" t="s">
        <v>60</v>
      </c>
      <c r="N46" s="74"/>
      <c r="O46" s="74"/>
      <c r="P46" s="74"/>
      <c r="S46" s="74"/>
      <c r="T46" s="74"/>
      <c r="U46" s="74"/>
    </row>
    <row r="47" spans="1:30">
      <c r="A47" s="114" t="s">
        <v>6</v>
      </c>
      <c r="B47" s="114"/>
      <c r="C47" s="117">
        <v>3.3622685185185183E-3</v>
      </c>
      <c r="D47" s="117"/>
      <c r="E47" s="117">
        <v>3.4317129629629628E-3</v>
      </c>
      <c r="F47" s="117"/>
      <c r="G47" s="117">
        <v>3.5127314814814817E-3</v>
      </c>
      <c r="H47" s="117"/>
      <c r="I47" s="117">
        <v>3.6574074074074074E-3</v>
      </c>
      <c r="J47" s="112" t="s">
        <v>60</v>
      </c>
      <c r="N47" s="74"/>
      <c r="O47" s="74"/>
      <c r="P47" s="74"/>
      <c r="S47" s="74"/>
      <c r="T47" s="74"/>
      <c r="U47" s="74"/>
    </row>
    <row r="48" spans="1:30">
      <c r="A48" s="114" t="s">
        <v>57</v>
      </c>
      <c r="B48" s="114"/>
      <c r="C48" s="116">
        <v>13</v>
      </c>
      <c r="D48" s="116"/>
      <c r="E48" s="116">
        <v>13.4</v>
      </c>
      <c r="F48" s="116"/>
      <c r="G48" s="116">
        <v>14</v>
      </c>
      <c r="H48" s="116"/>
      <c r="I48" s="116">
        <v>15.2</v>
      </c>
      <c r="J48" s="112" t="s">
        <v>60</v>
      </c>
      <c r="N48" s="74"/>
      <c r="O48" s="74"/>
      <c r="P48" s="74"/>
      <c r="S48" s="74"/>
      <c r="T48" s="74"/>
      <c r="U48" s="74"/>
    </row>
    <row r="49" spans="1:21">
      <c r="A49" s="114" t="s">
        <v>25</v>
      </c>
      <c r="B49" s="114"/>
      <c r="C49" s="116">
        <v>1.45</v>
      </c>
      <c r="D49" s="116"/>
      <c r="E49" s="116">
        <v>1.4</v>
      </c>
      <c r="F49" s="116"/>
      <c r="G49" s="116">
        <v>1.35</v>
      </c>
      <c r="H49" s="116"/>
      <c r="I49" s="116">
        <v>1.3</v>
      </c>
      <c r="J49" s="112" t="s">
        <v>59</v>
      </c>
      <c r="N49" s="74"/>
      <c r="O49" s="74"/>
      <c r="P49" s="74"/>
      <c r="S49" s="74"/>
      <c r="T49" s="74"/>
      <c r="U49" s="74"/>
    </row>
    <row r="50" spans="1:21">
      <c r="A50" s="114" t="s">
        <v>7</v>
      </c>
      <c r="B50" s="114"/>
      <c r="C50" s="116">
        <v>4.7</v>
      </c>
      <c r="D50" s="116"/>
      <c r="E50" s="116">
        <v>4.5999999999999996</v>
      </c>
      <c r="F50" s="116"/>
      <c r="G50" s="116">
        <v>4.5</v>
      </c>
      <c r="H50" s="116"/>
      <c r="I50" s="116">
        <v>4.1500000000000004</v>
      </c>
      <c r="J50" s="112" t="s">
        <v>59</v>
      </c>
      <c r="N50" s="74"/>
      <c r="O50" s="74"/>
      <c r="P50" s="74"/>
    </row>
    <row r="51" spans="1:21">
      <c r="A51" s="114" t="s">
        <v>28</v>
      </c>
      <c r="B51" s="114"/>
      <c r="C51" s="116">
        <v>31.65</v>
      </c>
      <c r="D51" s="116"/>
      <c r="E51" s="116">
        <v>29.1</v>
      </c>
      <c r="F51" s="116"/>
      <c r="G51" s="116">
        <v>25.7</v>
      </c>
      <c r="H51" s="116"/>
      <c r="I51" s="116">
        <v>21.4</v>
      </c>
      <c r="J51" s="112" t="s">
        <v>59</v>
      </c>
      <c r="N51" s="74"/>
      <c r="O51" s="74"/>
      <c r="P51" s="74"/>
      <c r="S51" s="74"/>
      <c r="T51" s="74"/>
      <c r="U51" s="74"/>
    </row>
    <row r="52" spans="1:21">
      <c r="A52" s="114" t="s">
        <v>58</v>
      </c>
      <c r="B52" s="114"/>
      <c r="C52" s="116">
        <v>25.85</v>
      </c>
      <c r="D52" s="116"/>
      <c r="E52" s="116">
        <v>22.6</v>
      </c>
      <c r="F52" s="116"/>
      <c r="G52" s="116">
        <v>19.25</v>
      </c>
      <c r="H52" s="116"/>
      <c r="I52" s="116">
        <v>16.149999999999999</v>
      </c>
      <c r="J52" s="112" t="s">
        <v>59</v>
      </c>
      <c r="N52" s="74"/>
      <c r="O52" s="74"/>
      <c r="P52" s="74"/>
      <c r="S52" s="74"/>
      <c r="T52" s="74"/>
      <c r="U52" s="74"/>
    </row>
    <row r="53" spans="1:21">
      <c r="A53" s="114" t="s">
        <v>26</v>
      </c>
      <c r="B53" s="114"/>
      <c r="C53" s="116">
        <v>9.5500000000000007</v>
      </c>
      <c r="D53" s="116"/>
      <c r="E53" s="116">
        <v>8.9499999999999993</v>
      </c>
      <c r="F53" s="116"/>
      <c r="G53" s="116">
        <v>8.1</v>
      </c>
      <c r="H53" s="116"/>
      <c r="I53" s="116">
        <v>7.1</v>
      </c>
      <c r="J53" s="112" t="s">
        <v>59</v>
      </c>
      <c r="S53" s="74"/>
      <c r="T53" s="74"/>
      <c r="U53" s="74"/>
    </row>
    <row r="54" spans="1:21">
      <c r="A54" s="114"/>
      <c r="B54" s="114"/>
      <c r="C54" s="120"/>
      <c r="D54" s="120"/>
      <c r="E54" s="120"/>
      <c r="F54" s="120"/>
      <c r="G54" s="120"/>
      <c r="H54" s="120"/>
      <c r="I54" s="120"/>
      <c r="J54" s="112"/>
      <c r="N54" s="74"/>
      <c r="O54" s="74"/>
      <c r="P54" s="74"/>
      <c r="S54" s="74"/>
      <c r="T54" s="74"/>
      <c r="U54" s="74"/>
    </row>
    <row r="55" spans="1:21">
      <c r="A55" s="115" t="s">
        <v>65</v>
      </c>
      <c r="B55" s="115"/>
      <c r="C55" s="49" t="s">
        <v>71</v>
      </c>
      <c r="D55" s="49"/>
      <c r="E55" s="49" t="s">
        <v>72</v>
      </c>
      <c r="F55" s="49"/>
      <c r="G55" s="49" t="s">
        <v>73</v>
      </c>
      <c r="H55" s="49"/>
      <c r="I55" s="49" t="s">
        <v>74</v>
      </c>
      <c r="J55" s="112"/>
      <c r="N55" s="74"/>
      <c r="O55" s="74"/>
      <c r="P55" s="74"/>
      <c r="S55" s="74"/>
      <c r="T55" s="74"/>
      <c r="U55" s="74"/>
    </row>
    <row r="56" spans="1:21">
      <c r="A56" s="114" t="s">
        <v>2</v>
      </c>
      <c r="B56" s="114"/>
      <c r="C56" s="116">
        <v>11.7</v>
      </c>
      <c r="D56" s="116"/>
      <c r="E56" s="116">
        <v>11.9</v>
      </c>
      <c r="F56" s="116"/>
      <c r="G56" s="116">
        <v>12.1</v>
      </c>
      <c r="H56" s="116"/>
      <c r="I56" s="116">
        <v>12.5</v>
      </c>
      <c r="J56" s="112" t="s">
        <v>60</v>
      </c>
      <c r="N56" s="74"/>
      <c r="O56" s="74"/>
      <c r="P56" s="74"/>
      <c r="S56" s="74"/>
      <c r="T56" s="74"/>
      <c r="U56" s="74"/>
    </row>
    <row r="57" spans="1:21">
      <c r="A57" s="114" t="s">
        <v>4</v>
      </c>
      <c r="B57" s="114"/>
      <c r="C57" s="116">
        <v>24</v>
      </c>
      <c r="D57" s="116"/>
      <c r="E57" s="116">
        <v>24.4</v>
      </c>
      <c r="F57" s="116"/>
      <c r="G57" s="116">
        <v>24.9</v>
      </c>
      <c r="H57" s="116"/>
      <c r="I57" s="116">
        <v>25.6</v>
      </c>
      <c r="J57" s="112" t="s">
        <v>60</v>
      </c>
      <c r="N57" s="74"/>
      <c r="O57" s="74"/>
      <c r="P57" s="74"/>
      <c r="S57" s="74"/>
      <c r="T57" s="74"/>
      <c r="U57" s="74"/>
    </row>
    <row r="58" spans="1:21">
      <c r="A58" s="114" t="s">
        <v>13</v>
      </c>
      <c r="B58" s="114"/>
      <c r="C58" s="116">
        <v>1</v>
      </c>
      <c r="D58" s="116"/>
      <c r="E58" s="116">
        <v>1</v>
      </c>
      <c r="F58" s="116"/>
      <c r="G58" s="116">
        <v>1</v>
      </c>
      <c r="H58" s="116"/>
      <c r="I58" s="116">
        <v>1</v>
      </c>
      <c r="J58" s="112" t="s">
        <v>60</v>
      </c>
      <c r="N58" s="74"/>
      <c r="O58" s="74"/>
      <c r="P58" s="74"/>
    </row>
    <row r="59" spans="1:21">
      <c r="A59" s="114" t="s">
        <v>3</v>
      </c>
      <c r="B59" s="114"/>
      <c r="C59" s="117">
        <v>1.4641203703703706E-3</v>
      </c>
      <c r="D59" s="117"/>
      <c r="E59" s="117">
        <v>1.5046296296296294E-3</v>
      </c>
      <c r="F59" s="117"/>
      <c r="G59" s="117">
        <v>1.5451388888888891E-3</v>
      </c>
      <c r="H59" s="117"/>
      <c r="I59" s="117">
        <v>1.6030092592592595E-3</v>
      </c>
      <c r="J59" s="112" t="s">
        <v>60</v>
      </c>
      <c r="N59" s="74"/>
      <c r="O59" s="74"/>
      <c r="P59" s="74"/>
    </row>
    <row r="60" spans="1:21">
      <c r="A60" s="114" t="s">
        <v>6</v>
      </c>
      <c r="B60" s="114"/>
      <c r="C60" s="117">
        <v>3.0439814814814821E-3</v>
      </c>
      <c r="D60" s="117"/>
      <c r="E60" s="117">
        <v>3.1018518518518522E-3</v>
      </c>
      <c r="F60" s="117"/>
      <c r="G60" s="117">
        <v>3.1886574074074074E-3</v>
      </c>
      <c r="H60" s="117"/>
      <c r="I60" s="117">
        <v>3.3159722222222223E-3</v>
      </c>
      <c r="J60" s="112" t="s">
        <v>60</v>
      </c>
      <c r="N60" s="74"/>
      <c r="O60" s="74"/>
      <c r="P60" s="74"/>
    </row>
    <row r="61" spans="1:21">
      <c r="A61" s="114" t="s">
        <v>64</v>
      </c>
      <c r="B61" s="114"/>
      <c r="C61" s="116">
        <v>11.9</v>
      </c>
      <c r="D61" s="116"/>
      <c r="E61" s="116">
        <v>12.2</v>
      </c>
      <c r="F61" s="116"/>
      <c r="G61" s="116">
        <v>12.7</v>
      </c>
      <c r="H61" s="116"/>
      <c r="I61" s="116">
        <v>13.4</v>
      </c>
      <c r="J61" s="112" t="s">
        <v>60</v>
      </c>
    </row>
    <row r="62" spans="1:21">
      <c r="A62" s="114" t="s">
        <v>25</v>
      </c>
      <c r="B62" s="114"/>
      <c r="C62" s="116">
        <v>1.7</v>
      </c>
      <c r="D62" s="116"/>
      <c r="E62" s="116">
        <v>1.66</v>
      </c>
      <c r="F62" s="116"/>
      <c r="G62" s="116">
        <v>1.6</v>
      </c>
      <c r="H62" s="116"/>
      <c r="I62" s="116">
        <v>1.55</v>
      </c>
      <c r="J62" s="112" t="s">
        <v>59</v>
      </c>
    </row>
    <row r="63" spans="1:21">
      <c r="A63" s="114" t="s">
        <v>7</v>
      </c>
      <c r="B63" s="114"/>
      <c r="C63" s="116">
        <v>5.7</v>
      </c>
      <c r="D63" s="116"/>
      <c r="E63" s="116">
        <v>5.55</v>
      </c>
      <c r="F63" s="116"/>
      <c r="G63" s="116">
        <v>5.32</v>
      </c>
      <c r="H63" s="116"/>
      <c r="I63" s="116">
        <v>5</v>
      </c>
      <c r="J63" s="112" t="s">
        <v>59</v>
      </c>
    </row>
    <row r="64" spans="1:21">
      <c r="A64" s="114" t="s">
        <v>28</v>
      </c>
      <c r="B64" s="114"/>
      <c r="C64" s="116">
        <v>42.55</v>
      </c>
      <c r="D64" s="116"/>
      <c r="E64" s="116">
        <v>39.9</v>
      </c>
      <c r="F64" s="116"/>
      <c r="G64" s="116">
        <v>37</v>
      </c>
      <c r="H64" s="116"/>
      <c r="I64" s="116">
        <v>32.65</v>
      </c>
      <c r="J64" s="112" t="s">
        <v>59</v>
      </c>
    </row>
    <row r="65" spans="1:10">
      <c r="A65" s="114" t="s">
        <v>58</v>
      </c>
      <c r="B65" s="114"/>
      <c r="C65" s="116">
        <v>34.5</v>
      </c>
      <c r="D65" s="116"/>
      <c r="E65" s="116">
        <v>32.15</v>
      </c>
      <c r="F65" s="116"/>
      <c r="G65" s="116">
        <v>28.9</v>
      </c>
      <c r="H65" s="116"/>
      <c r="I65" s="116">
        <v>25.55</v>
      </c>
      <c r="J65" s="112" t="s">
        <v>59</v>
      </c>
    </row>
    <row r="66" spans="1:10">
      <c r="A66" s="114" t="s">
        <v>26</v>
      </c>
      <c r="B66" s="114"/>
      <c r="C66" s="116">
        <v>12.35</v>
      </c>
      <c r="D66" s="116"/>
      <c r="E66" s="116">
        <v>11.75</v>
      </c>
      <c r="F66" s="116"/>
      <c r="G66" s="116">
        <v>10.95</v>
      </c>
      <c r="H66" s="116"/>
      <c r="I66" s="116">
        <v>10.15</v>
      </c>
      <c r="J66" s="112" t="s">
        <v>59</v>
      </c>
    </row>
    <row r="67" spans="1:10">
      <c r="A67" s="114"/>
      <c r="B67" s="114"/>
      <c r="C67" s="120"/>
      <c r="D67" s="120"/>
      <c r="E67" s="120"/>
      <c r="F67" s="120"/>
      <c r="G67" s="120"/>
      <c r="H67" s="120"/>
      <c r="I67" s="120"/>
      <c r="J67" s="112"/>
    </row>
    <row r="68" spans="1:10">
      <c r="A68" s="115" t="s">
        <v>69</v>
      </c>
      <c r="B68" s="115"/>
      <c r="C68" s="49" t="s">
        <v>71</v>
      </c>
      <c r="D68" s="49"/>
      <c r="E68" s="49" t="s">
        <v>72</v>
      </c>
      <c r="F68" s="49"/>
      <c r="G68" s="49" t="s">
        <v>73</v>
      </c>
      <c r="H68" s="49"/>
      <c r="I68" s="49" t="s">
        <v>74</v>
      </c>
      <c r="J68" s="112"/>
    </row>
    <row r="69" spans="1:10">
      <c r="A69" s="114" t="s">
        <v>2</v>
      </c>
      <c r="B69" s="114"/>
      <c r="C69" s="116">
        <v>11.2</v>
      </c>
      <c r="D69" s="116"/>
      <c r="E69" s="116">
        <v>11.4</v>
      </c>
      <c r="F69" s="116"/>
      <c r="G69" s="116">
        <v>11.5</v>
      </c>
      <c r="H69" s="116"/>
      <c r="I69" s="116">
        <v>11.8</v>
      </c>
      <c r="J69" s="112" t="s">
        <v>60</v>
      </c>
    </row>
    <row r="70" spans="1:10">
      <c r="A70" s="114" t="s">
        <v>4</v>
      </c>
      <c r="B70" s="114"/>
      <c r="C70" s="116">
        <v>22.8</v>
      </c>
      <c r="D70" s="116"/>
      <c r="E70" s="116">
        <v>23.1</v>
      </c>
      <c r="F70" s="116"/>
      <c r="G70" s="116">
        <v>23.5</v>
      </c>
      <c r="H70" s="116"/>
      <c r="I70" s="116">
        <v>24.1</v>
      </c>
      <c r="J70" s="112" t="s">
        <v>60</v>
      </c>
    </row>
    <row r="71" spans="1:10">
      <c r="A71" s="114" t="s">
        <v>5</v>
      </c>
      <c r="B71" s="114"/>
      <c r="C71" s="116">
        <v>51</v>
      </c>
      <c r="D71" s="116"/>
      <c r="E71" s="116">
        <v>51.8</v>
      </c>
      <c r="F71" s="116"/>
      <c r="G71" s="116">
        <v>52.9</v>
      </c>
      <c r="H71" s="116"/>
      <c r="I71" s="116">
        <v>54.4</v>
      </c>
      <c r="J71" s="112" t="s">
        <v>60</v>
      </c>
    </row>
    <row r="72" spans="1:10">
      <c r="A72" s="114" t="s">
        <v>3</v>
      </c>
      <c r="B72" s="114"/>
      <c r="C72" s="117">
        <v>1.3541666666666667E-3</v>
      </c>
      <c r="D72" s="117"/>
      <c r="E72" s="117">
        <v>1.3831018518518517E-3</v>
      </c>
      <c r="F72" s="117"/>
      <c r="G72" s="117">
        <v>1.4120370370370369E-3</v>
      </c>
      <c r="H72" s="117"/>
      <c r="I72" s="117">
        <v>1.4641203703703706E-3</v>
      </c>
      <c r="J72" s="112" t="s">
        <v>60</v>
      </c>
    </row>
    <row r="73" spans="1:10">
      <c r="A73" s="114" t="s">
        <v>6</v>
      </c>
      <c r="B73" s="114"/>
      <c r="C73" s="117">
        <v>2.8472222222222219E-3</v>
      </c>
      <c r="D73" s="117"/>
      <c r="E73" s="117">
        <v>2.9050925925925928E-3</v>
      </c>
      <c r="F73" s="117"/>
      <c r="G73" s="117">
        <v>2.9745370370370373E-3</v>
      </c>
      <c r="H73" s="117"/>
      <c r="I73" s="117">
        <v>3.0844907407407405E-3</v>
      </c>
      <c r="J73" s="112" t="s">
        <v>60</v>
      </c>
    </row>
    <row r="74" spans="1:10">
      <c r="A74" s="114" t="s">
        <v>70</v>
      </c>
      <c r="B74" s="114"/>
      <c r="C74" s="116">
        <v>13.7</v>
      </c>
      <c r="D74" s="116"/>
      <c r="E74" s="116">
        <v>14</v>
      </c>
      <c r="F74" s="116"/>
      <c r="G74" s="116">
        <v>14.6</v>
      </c>
      <c r="H74" s="116"/>
      <c r="I74" s="116">
        <v>15.4</v>
      </c>
      <c r="J74" s="112" t="s">
        <v>60</v>
      </c>
    </row>
    <row r="75" spans="1:10">
      <c r="A75" s="114" t="s">
        <v>25</v>
      </c>
      <c r="B75" s="114"/>
      <c r="C75" s="116">
        <v>1.85</v>
      </c>
      <c r="D75" s="116"/>
      <c r="E75" s="116">
        <v>1.82</v>
      </c>
      <c r="F75" s="116"/>
      <c r="G75" s="116">
        <v>1.75</v>
      </c>
      <c r="H75" s="116"/>
      <c r="I75" s="116">
        <v>1.7</v>
      </c>
      <c r="J75" s="112" t="s">
        <v>59</v>
      </c>
    </row>
    <row r="76" spans="1:10">
      <c r="A76" s="114" t="s">
        <v>7</v>
      </c>
      <c r="B76" s="114"/>
      <c r="C76" s="116">
        <v>6.4</v>
      </c>
      <c r="D76" s="116"/>
      <c r="E76" s="116">
        <v>6.2</v>
      </c>
      <c r="F76" s="116"/>
      <c r="G76" s="116">
        <v>5.9</v>
      </c>
      <c r="H76" s="116"/>
      <c r="I76" s="116">
        <v>5.6</v>
      </c>
      <c r="J76" s="112" t="s">
        <v>59</v>
      </c>
    </row>
    <row r="77" spans="1:10">
      <c r="A77" s="114" t="s">
        <v>28</v>
      </c>
      <c r="B77" s="114"/>
      <c r="C77" s="116">
        <v>50.55</v>
      </c>
      <c r="D77" s="116"/>
      <c r="E77" s="116">
        <v>47</v>
      </c>
      <c r="F77" s="116"/>
      <c r="G77" s="116">
        <v>43.3</v>
      </c>
      <c r="H77" s="116"/>
      <c r="I77" s="116">
        <v>38.1</v>
      </c>
      <c r="J77" s="112" t="s">
        <v>59</v>
      </c>
    </row>
    <row r="78" spans="1:10">
      <c r="A78" s="114" t="s">
        <v>58</v>
      </c>
      <c r="B78" s="114"/>
      <c r="C78" s="116">
        <v>40.950000000000003</v>
      </c>
      <c r="D78" s="116"/>
      <c r="E78" s="116">
        <v>37.1</v>
      </c>
      <c r="F78" s="116"/>
      <c r="G78" s="116">
        <v>32.700000000000003</v>
      </c>
      <c r="H78" s="116"/>
      <c r="I78" s="116">
        <v>28.1</v>
      </c>
      <c r="J78" s="112" t="s">
        <v>59</v>
      </c>
    </row>
    <row r="79" spans="1:10">
      <c r="A79" s="114" t="s">
        <v>26</v>
      </c>
      <c r="B79" s="114"/>
      <c r="C79" s="116">
        <v>13.35</v>
      </c>
      <c r="D79" s="116"/>
      <c r="E79" s="116">
        <v>12.65</v>
      </c>
      <c r="F79" s="116"/>
      <c r="G79" s="116">
        <v>11.85</v>
      </c>
      <c r="H79" s="116"/>
      <c r="I79" s="116">
        <v>10.7</v>
      </c>
      <c r="J79" s="112" t="s">
        <v>59</v>
      </c>
    </row>
    <row r="80" spans="1:10">
      <c r="A80" s="114" t="s">
        <v>245</v>
      </c>
      <c r="B80" s="114"/>
      <c r="C80" s="116">
        <v>13</v>
      </c>
      <c r="D80" s="116"/>
      <c r="E80" s="116">
        <v>12.55</v>
      </c>
      <c r="F80" s="116"/>
      <c r="G80" s="116">
        <v>12.1</v>
      </c>
      <c r="H80" s="116"/>
      <c r="I80" s="116">
        <v>11.45</v>
      </c>
      <c r="J80" s="112" t="s">
        <v>59</v>
      </c>
    </row>
  </sheetData>
  <mergeCells count="4">
    <mergeCell ref="A1:I1"/>
    <mergeCell ref="A41:I41"/>
    <mergeCell ref="N24:AD24"/>
    <mergeCell ref="N33:AD33"/>
  </mergeCells>
  <phoneticPr fontId="8" type="noConversion"/>
  <pageMargins left="0.39370078740157483" right="0.39370078740157483" top="0.39370078740157483" bottom="0.19685039370078741" header="0.51181102362204722" footer="0.51181102362204722"/>
  <pageSetup paperSize="9" scale="69" fitToHeight="0" orientation="portrait" r:id="rId1"/>
  <headerFooter alignWithMargins="0"/>
  <rowBreaks count="2" manualBreakCount="2">
    <brk id="40" min="13" max="28" man="1"/>
    <brk id="40" max="9" man="1"/>
  </rowBreaks>
</worksheet>
</file>

<file path=xl/worksheets/sheet17.xml><?xml version="1.0" encoding="utf-8"?>
<worksheet xmlns="http://schemas.openxmlformats.org/spreadsheetml/2006/main" xmlns:r="http://schemas.openxmlformats.org/officeDocument/2006/relationships">
  <sheetPr>
    <pageSetUpPr fitToPage="1"/>
  </sheetPr>
  <dimension ref="A1:J361"/>
  <sheetViews>
    <sheetView zoomScale="50" zoomScaleNormal="50" zoomScaleSheetLayoutView="40" workbookViewId="0">
      <pane ySplit="1" topLeftCell="A26" activePane="bottomLeft" state="frozen"/>
      <selection pane="bottomLeft" sqref="A1:I42"/>
    </sheetView>
  </sheetViews>
  <sheetFormatPr defaultColWidth="8" defaultRowHeight="15.75"/>
  <cols>
    <col min="1" max="1" width="35.7109375" style="233" customWidth="1"/>
    <col min="2" max="2" width="10.7109375" style="238" customWidth="1"/>
    <col min="3" max="4" width="10.7109375" style="232" customWidth="1"/>
    <col min="5" max="5" width="16.42578125" style="232" customWidth="1"/>
    <col min="6" max="6" width="35.7109375" style="233" customWidth="1"/>
    <col min="7" max="7" width="10.7109375" style="238" customWidth="1"/>
    <col min="8" max="9" width="10.7109375" style="232" customWidth="1"/>
    <col min="10" max="10" width="8.42578125" style="238" bestFit="1" customWidth="1"/>
    <col min="11" max="16384" width="8" style="233"/>
  </cols>
  <sheetData>
    <row r="1" spans="1:10" s="238" customFormat="1" ht="33">
      <c r="A1" s="195" t="s">
        <v>194</v>
      </c>
      <c r="B1" s="261" t="s">
        <v>0</v>
      </c>
      <c r="C1" s="261" t="s">
        <v>1</v>
      </c>
      <c r="D1" s="261" t="s">
        <v>252</v>
      </c>
      <c r="E1" s="152"/>
      <c r="F1" s="195" t="s">
        <v>203</v>
      </c>
      <c r="G1" s="261" t="s">
        <v>0</v>
      </c>
      <c r="H1" s="261" t="s">
        <v>1</v>
      </c>
      <c r="I1" s="261" t="s">
        <v>252</v>
      </c>
      <c r="J1" s="152"/>
    </row>
    <row r="2" spans="1:10" s="238" customFormat="1" ht="29.25" customHeight="1">
      <c r="A2" s="266" t="s">
        <v>261</v>
      </c>
      <c r="B2" s="267">
        <f>ABI!$C$5+BAN!$C$5+BIC!$C$5+'T K'!$C$5+'OXF C'!$C$5+RAD!$C$5+WHH!$C$5+WRR!$C$5</f>
        <v>0</v>
      </c>
      <c r="C2" s="267">
        <f>ABI!$C$4+BAN!$C$4+BIC!$C$4+'T K'!$C$4+'OXF C'!$C$4+RAD!$C$4+WHH!$C$4+WRR!$C$4</f>
        <v>0</v>
      </c>
      <c r="D2" s="268">
        <f>ABI!$C$3+BAN!$C$3+BIC!$C$3+'T K'!$C$3+'OXF C'!$C$3+RAD!$C$3+WHH!$C$3+WRR!$C$3</f>
        <v>12</v>
      </c>
      <c r="E2" s="152"/>
      <c r="F2" s="266" t="s">
        <v>261</v>
      </c>
      <c r="G2" s="267">
        <f>ABI!$C$11+BAN!$C$11+BIC!$C$11+'T K'!$C$11+'OXF C'!$C$11+RAD!$C$11+WHH!$C$11+WRR!$C$11</f>
        <v>0</v>
      </c>
      <c r="H2" s="267">
        <f>ABI!$C$10+BAN!$C$10+BIC!$C$10+'T K'!$C$10+'OXF C'!$C$10+RAD!$C$10+WHH!$C$10+WRR!$C$10</f>
        <v>0</v>
      </c>
      <c r="I2" s="268">
        <f>ABI!$C$9+BAN!$C$9+BIC!$C$9+'T K'!$C$9+'OXF C'!$C$9+RAD!$C$9+WHH!$C$9+WRR!$C$9</f>
        <v>1</v>
      </c>
      <c r="J2" s="152"/>
    </row>
    <row r="3" spans="1:10" s="238" customFormat="1" ht="30" customHeight="1">
      <c r="A3" s="269" t="str">
        <f>ABI!$D15</f>
        <v>LONG JUMP</v>
      </c>
      <c r="B3" s="270">
        <f>ABI!$D$5+BAN!$D$5+BIC!$D$5+'T K'!$D$5+'OXF C'!$D$5+RAD!$D$5+WHH!$D$5+WRR!$D$5</f>
        <v>6</v>
      </c>
      <c r="C3" s="270">
        <f>ABI!$D$4+BAN!$D$4+BIC!$D$4+'T K'!$D$4+'OXF C'!$D$4+RAD!$D$4+WHH!$D$4+WRR!$D$4</f>
        <v>6</v>
      </c>
      <c r="D3" s="271">
        <f>ABI!$D$3+BAN!$D$3+BIC!$D$3+'T K'!$D$3+'OXF C'!$D$3+RAD!$D$3+WHH!$D$3+WRR!$D$3</f>
        <v>0</v>
      </c>
      <c r="F3" s="269" t="str">
        <f>ABI!$D49</f>
        <v>1500m</v>
      </c>
      <c r="G3" s="270">
        <f>ABI!$D$11+BAN!$D$11+BIC!$D$11+'T K'!$D$11+'OXF C'!$D$11+RAD!$D$11+WHH!$D$11+WRR!$D$11</f>
        <v>6</v>
      </c>
      <c r="H3" s="270">
        <f>ABI!$D$10+BAN!$D$10+BIC!$D$10+'T K'!$D$10+'OXF C'!$D$10+RAD!$D$10+WHH!$D$10+WRR!$D$10</f>
        <v>5</v>
      </c>
      <c r="I3" s="271">
        <f>ABI!$D$9+BAN!$D$9+BIC!$D$9+'T K'!$D$9+'OXF C'!$D$9+RAD!$D$9+WHH!$D$9+WRR!$D$9</f>
        <v>0</v>
      </c>
    </row>
    <row r="4" spans="1:10" s="238" customFormat="1" ht="30" customHeight="1">
      <c r="A4" s="269" t="str">
        <f>ABI!E15</f>
        <v>70mH</v>
      </c>
      <c r="B4" s="270">
        <f>ABI!$E$5+BAN!$E$5+BIC!$E$5+'T K'!$E$5+'OXF C'!$E$5+RAD!$E$5+WHH!$E$5+WRR!$E$5</f>
        <v>4</v>
      </c>
      <c r="C4" s="270">
        <f>ABI!$E$4+BAN!$E$4+BIC!$E$4+'T K'!$E$4+'OXF C'!$E$4+RAD!$E$4+WHH!$E$4+WRR!$E$4</f>
        <v>4</v>
      </c>
      <c r="D4" s="271">
        <f>ABI!$E$3+BAN!$E$3+BIC!$E$3+'T K'!$E$3+'OXF C'!$E$3+RAD!$E$3+WHH!$E$3+WRR!$E$3</f>
        <v>6</v>
      </c>
      <c r="E4" s="152"/>
      <c r="F4" s="269" t="str">
        <f>ABI!E49</f>
        <v>75mH</v>
      </c>
      <c r="G4" s="270">
        <f>ABI!$E$11+BAN!$E$11+BIC!$E$11+'T K'!$E$11+'OXF C'!$E$11+RAD!$E$11+WHH!$E$11+WRR!$E$11</f>
        <v>4</v>
      </c>
      <c r="H4" s="270">
        <f>ABI!$E$10+BAN!$E$10+BIC!$E$10+'T K'!$E$10+'OXF C'!$E$10+RAD!$E$10+WHH!$E$10+WRR!$E$10</f>
        <v>2</v>
      </c>
      <c r="I4" s="271">
        <f>ABI!$E$9+BAN!$E$9+BIC!$E$9+'T K'!$E$9+'OXF C'!$E$9+RAD!$E$9+WHH!$E$9+WRR!$E$9</f>
        <v>2</v>
      </c>
      <c r="J4" s="152"/>
    </row>
    <row r="5" spans="1:10" s="238" customFormat="1" ht="30" customHeight="1">
      <c r="A5" s="269" t="str">
        <f>ABI!F15</f>
        <v>1500m</v>
      </c>
      <c r="B5" s="270">
        <f>ABI!$F$5+BAN!$F$5+BIC!$F$5+'T K'!$F$5+'OXF C'!$F$5+RAD!$F$5+WHH!$F$5+WRR!$F$5</f>
        <v>6</v>
      </c>
      <c r="C5" s="270">
        <f>ABI!$F$4+BAN!$F$4+BIC!$F$4+'T K'!$F$4+'OXF C'!$F$4+RAD!$F$4+WHH!$F$4+WRR!$F$4</f>
        <v>6</v>
      </c>
      <c r="D5" s="271">
        <f>ABI!$F$3+BAN!$F$3+BIC!$F$3+'T K'!$F$3+'OXF C'!$F$3+RAD!$F$3+WHH!$F$3+WRR!$F$3</f>
        <v>3</v>
      </c>
      <c r="E5" s="152"/>
      <c r="F5" s="269" t="str">
        <f>ABI!F49</f>
        <v>SHOT</v>
      </c>
      <c r="G5" s="270">
        <f>ABI!$F$11+BAN!$F$11+BIC!$F$11+'T K'!$F$11+'OXF C'!$F$11+RAD!$F$11+WHH!$F$11+WRR!$F$11</f>
        <v>6</v>
      </c>
      <c r="H5" s="270">
        <f>ABI!$F$10+BAN!$F$10+BIC!$F$10+'T K'!$F$10+'OXF C'!$F$10+RAD!$F$10+WHH!$F$10+WRR!$F$10</f>
        <v>4</v>
      </c>
      <c r="I5" s="271">
        <f>ABI!$F$9+BAN!$F$9+BIC!$F$9+'T K'!$F$9+'OXF C'!$F$9+RAD!$F$9+WHH!$F$9+WRR!$F$9</f>
        <v>0</v>
      </c>
      <c r="J5" s="152"/>
    </row>
    <row r="6" spans="1:10" s="238" customFormat="1" ht="30" customHeight="1">
      <c r="A6" s="269" t="str">
        <f>ABI!G15</f>
        <v>DISCUS</v>
      </c>
      <c r="B6" s="270">
        <f>ABI!$G$5+BAN!$G$5+BIC!$G$5+'T K'!$G$5+'OXF C'!$G$5+RAD!$G$5+WHH!$G$5+WRR!$G$5</f>
        <v>7</v>
      </c>
      <c r="C6" s="270">
        <f>ABI!$G$4+BAN!$G$4+BIC!$G$4+'T K'!$G$4+'OXF C'!$G$4+RAD!$G$4+WHH!$G$4+WRR!$G$4</f>
        <v>6</v>
      </c>
      <c r="D6" s="271">
        <f>ABI!$G$3+BAN!$G$3+BIC!$G$3+'T K'!$G$3+'OXF C'!$G$3+RAD!$G$3+WHH!$G$3+WRR!$G$3</f>
        <v>5</v>
      </c>
      <c r="E6" s="152"/>
      <c r="F6" s="269" t="str">
        <f>ABI!G49</f>
        <v>DISCUS</v>
      </c>
      <c r="G6" s="270">
        <f>ABI!$G$11+BAN!$G$11+BIC!$G$11+'T K'!$G$11+'OXF C'!$G$11+RAD!$G$11+WHH!$G$11+WRR!$G$11</f>
        <v>5</v>
      </c>
      <c r="H6" s="270">
        <f>ABI!$G$10+BAN!$G$10+BIC!$G$10+'T K'!$G$10+'OXF C'!$G$10+RAD!$G$10+WHH!$G$10+WRR!$G$10</f>
        <v>5</v>
      </c>
      <c r="I6" s="271">
        <f>ABI!$G$9+BAN!$G$9+BIC!$G$9+'T K'!$G$9+'OXF C'!$G$9+RAD!$G$9+WHH!$G$9+WRR!$G$9</f>
        <v>2</v>
      </c>
      <c r="J6" s="152"/>
    </row>
    <row r="7" spans="1:10" s="238" customFormat="1" ht="30" customHeight="1">
      <c r="A7" s="269" t="str">
        <f>ABI!H15</f>
        <v>HIGH JUMP</v>
      </c>
      <c r="B7" s="270">
        <f>ABI!$H$5+BAN!$H$5+BIC!$H$5+'T K'!$H$5+'OXF C'!$H$5+RAD!$H$5+WHH!$H$5+WRR!$H$5</f>
        <v>5</v>
      </c>
      <c r="C7" s="270">
        <f>ABI!$H$4+BAN!$H$4+BIC!$H$4+'T K'!$H$4+'OXF C'!$H$4+RAD!$H$4+WHH!$H$4+WRR!$H$4</f>
        <v>5</v>
      </c>
      <c r="D7" s="271">
        <f>ABI!$H$3+BAN!$H$3+BIC!$H$3+'T K'!$H$3+'OXF C'!$H$3+RAD!$H$3+WHH!$H$3+WRR!$H$3</f>
        <v>1</v>
      </c>
      <c r="E7" s="152"/>
      <c r="F7" s="269" t="str">
        <f>ABI!H49</f>
        <v>LONG JUMP</v>
      </c>
      <c r="G7" s="270">
        <f>ABI!$H$11+BAN!$H$11+BIC!$H$11+'T K'!$H$11+'OXF C'!$H$11+RAD!$H$11+WHH!$H$11+WRR!$H$11</f>
        <v>7</v>
      </c>
      <c r="H7" s="270">
        <f>ABI!$H$10+BAN!$H$10+BIC!$H$10+'T K'!$H$10+'OXF C'!$H$10+RAD!$H$10+WHH!$H$10+WRR!$H$10</f>
        <v>6</v>
      </c>
      <c r="I7" s="271">
        <f>ABI!$H$9+BAN!$H$9+BIC!$H$9+'T K'!$H$9+'OXF C'!$H$9+RAD!$H$9+WHH!$H$9+WRR!$H$9</f>
        <v>0</v>
      </c>
      <c r="J7" s="152"/>
    </row>
    <row r="8" spans="1:10" s="238" customFormat="1" ht="30" customHeight="1">
      <c r="A8" s="269" t="str">
        <f>ABI!I15</f>
        <v>100m</v>
      </c>
      <c r="B8" s="270">
        <f>ABI!$I$5+BAN!$I$5+BIC!$I$5+'T K'!$I$5+'OXF C'!$I$5+RAD!$I$5+WHH!$I$5+WRR!$I$5</f>
        <v>6</v>
      </c>
      <c r="C8" s="270">
        <f>ABI!$I$4+BAN!$I$4+BIC!$I$4+'T K'!$I$4+'OXF C'!$I$4+RAD!$I$4+WHH!$I$4+WRR!$I$4</f>
        <v>6</v>
      </c>
      <c r="D8" s="271">
        <f>ABI!$I$3+BAN!$I$3+BIC!$I$3+'T K'!$I$3+'OXF C'!$I$3+RAD!$I$3+WHH!$I$3+WRR!$I$3</f>
        <v>19</v>
      </c>
      <c r="E8" s="152"/>
      <c r="F8" s="269" t="str">
        <f>ABI!I49</f>
        <v>100m</v>
      </c>
      <c r="G8" s="270">
        <f>ABI!$I$11+BAN!$I$11+BIC!$I$11+'T K'!$I$11+'OXF C'!$I$11+RAD!$I$11+WHH!$I$11+WRR!$I$11</f>
        <v>7</v>
      </c>
      <c r="H8" s="270">
        <f>ABI!$I$10+BAN!$I$10+BIC!$I$10+'T K'!$I$10+'OXF C'!$I$10+RAD!$I$10+WHH!$I$10+WRR!$I$10</f>
        <v>6</v>
      </c>
      <c r="I8" s="271">
        <f>ABI!$I$9+BAN!$I$9+BIC!$I$9+'T K'!$I$9+'OXF C'!$I$9+RAD!$I$9+WHH!$I$9+WRR!$I$9</f>
        <v>9</v>
      </c>
      <c r="J8" s="152"/>
    </row>
    <row r="9" spans="1:10" s="238" customFormat="1" ht="30" customHeight="1">
      <c r="A9" s="269" t="str">
        <f>ABI!J15</f>
        <v>SHOT</v>
      </c>
      <c r="B9" s="270">
        <f>ABI!$J$5+BAN!$J$5+BIC!$J$5+'T K'!$J$5+'OXF C'!$J$5+RAD!$J$5+WHH!$J$5+WRR!$J$5</f>
        <v>6</v>
      </c>
      <c r="C9" s="270">
        <f>ABI!$J$4+BAN!$J$4+BIC!$J$4+'T K'!$J$4+'OXF C'!$J$4+RAD!$J$4+WHH!$J$4+WRR!$J$4</f>
        <v>6</v>
      </c>
      <c r="D9" s="271">
        <f>ABI!$J$3+BAN!$J$3+BIC!$J$3+'T K'!$J$3+'OXF C'!$J$3+RAD!$J$3+WHH!$J$3+WRR!$J$3</f>
        <v>4</v>
      </c>
      <c r="E9" s="152"/>
      <c r="F9" s="269" t="str">
        <f>ABI!J49</f>
        <v>HIGH JUMP</v>
      </c>
      <c r="G9" s="270">
        <f>ABI!$J$11+BAN!$J$11+BIC!$J$11+'T K'!$J$11+'OXF C'!$J$11+RAD!$J$11+WHH!$J$11+WRR!$J$11</f>
        <v>6</v>
      </c>
      <c r="H9" s="270">
        <f>ABI!$J$10+BAN!$J$10+BIC!$J$10+'T K'!$J$10+'OXF C'!$J$10+RAD!$J$10+WHH!$J$10+WRR!$J$10</f>
        <v>4</v>
      </c>
      <c r="I9" s="271">
        <f>ABI!$J$9+BAN!$J$9+BIC!$J$9+'T K'!$J$9+'OXF C'!$J$9+RAD!$J$9+WHH!$J$9+WRR!$J$9</f>
        <v>0</v>
      </c>
      <c r="J9" s="152"/>
    </row>
    <row r="10" spans="1:10" s="238" customFormat="1" ht="30" customHeight="1">
      <c r="A10" s="269" t="str">
        <f>ABI!K15</f>
        <v>JAVELIN</v>
      </c>
      <c r="B10" s="270">
        <f>ABI!$K$5+BAN!$K$5+BIC!$K$5+'T K'!$K$5+'OXF C'!$K$5+RAD!$K$5+WHH!$K$5+WRR!$K$5</f>
        <v>7</v>
      </c>
      <c r="C10" s="270">
        <f>ABI!$K$4+BAN!$K$4+BIC!$K$4+'T K'!$K$4+'OXF C'!$K$4+RAD!$K$4+WHH!$K$4+WRR!$K$4</f>
        <v>5</v>
      </c>
      <c r="D10" s="271">
        <f>ABI!$K$3+BAN!$K$3+BIC!$K$3+'T K'!$K$3+'OXF C'!$K$3+RAD!$K$3+WHH!$K$3+WRR!$K$3</f>
        <v>1</v>
      </c>
      <c r="E10" s="152"/>
      <c r="F10" s="269" t="str">
        <f>ABI!K49</f>
        <v>JAVELIN</v>
      </c>
      <c r="G10" s="270">
        <f>ABI!$K$11+BAN!$K$11+BIC!$K$11+'T K'!$K$11+'OXF C'!$K$11+RAD!$K$11+WHH!$K$11+WRR!$K$11</f>
        <v>4</v>
      </c>
      <c r="H10" s="270">
        <f>ABI!$K$10+BAN!$K$10+BIC!$K$10+'T K'!$K$10+'OXF C'!$K$10+RAD!$K$10+WHH!$K$10+WRR!$K$10</f>
        <v>3</v>
      </c>
      <c r="I10" s="271">
        <f>ABI!$K$9+BAN!$K$9+BIC!$K$9+'T K'!$K$9+'OXF C'!$K$9+RAD!$K$9+WHH!$K$9+WRR!$K$9</f>
        <v>1</v>
      </c>
      <c r="J10" s="152"/>
    </row>
    <row r="11" spans="1:10" s="238" customFormat="1" ht="30" customHeight="1">
      <c r="A11" s="269" t="str">
        <f>ABI!L15</f>
        <v>200m</v>
      </c>
      <c r="B11" s="270">
        <f>ABI!$L$5+BAN!$L$5+BIC!$L$5+'T K'!$L$5+'OXF C'!$L$5+RAD!$L$5+WHH!$L$5+WRR!$L$5</f>
        <v>6</v>
      </c>
      <c r="C11" s="270">
        <f>ABI!$L$4+BAN!$L$4+BIC!$L$4+'T K'!$L$4+'OXF C'!$L$4+RAD!$L$4+WHH!$L$4+WRR!$L$4</f>
        <v>6</v>
      </c>
      <c r="D11" s="271">
        <f>ABI!$L$3+BAN!$L$3+BIC!$L$3+'T K'!$L$3+'OXF C'!$L$3+RAD!$L$3+WHH!$L$3+WRR!$L$3</f>
        <v>18</v>
      </c>
      <c r="E11" s="152"/>
      <c r="F11" s="269" t="str">
        <f>ABI!L49</f>
        <v>200m</v>
      </c>
      <c r="G11" s="270">
        <f>ABI!$L$11+BAN!$L$11+BIC!$L$11+'T K'!$L$11+'OXF C'!$L$11+RAD!$L$11+WHH!$L$11+WRR!$L$11</f>
        <v>6</v>
      </c>
      <c r="H11" s="270">
        <f>ABI!$L$10+BAN!$L$10+BIC!$L$10+'T K'!$L$10+'OXF C'!$L$10+RAD!$L$10+WHH!$L$10+WRR!$L$10</f>
        <v>6</v>
      </c>
      <c r="I11" s="271">
        <f>ABI!$L$9+BAN!$L$9+BIC!$L$9+'T K'!$L$9+'OXF C'!$L$9+RAD!$L$9+WHH!$L$9+WRR!$L$9</f>
        <v>11</v>
      </c>
      <c r="J11" s="152"/>
    </row>
    <row r="12" spans="1:10" s="238" customFormat="1" ht="30" customHeight="1">
      <c r="A12" s="269" t="str">
        <f>ABI!M15</f>
        <v>800m</v>
      </c>
      <c r="B12" s="270">
        <f>ABI!$M$5+BAN!$M$5+BIC!$M$5+'T K'!$M$5+'OXF C'!$M$5+RAD!$M$5+WHH!$M$5+WRR!$M$5</f>
        <v>6</v>
      </c>
      <c r="C12" s="270">
        <f>ABI!$M$4+BAN!$M$4+BIC!$M$4+'T K'!$M$4+'OXF C'!$M$4+RAD!$M$4+WHH!$M$4+WRR!$M$4</f>
        <v>5</v>
      </c>
      <c r="D12" s="271">
        <f>ABI!$M$3+BAN!$M$3+BIC!$M$3+'T K'!$M$3+'OXF C'!$M$3+RAD!$M$3+WHH!$M$3+WRR!$M$3</f>
        <v>3</v>
      </c>
      <c r="E12" s="152"/>
      <c r="F12" s="269" t="str">
        <f>ABI!M49</f>
        <v>800m</v>
      </c>
      <c r="G12" s="270">
        <f>ABI!$M$11+BAN!$M$11+BIC!$M$11+'T K'!$M$11+'OXF C'!$M$11+RAD!$M$11+WHH!$M$11+WRR!$M$11</f>
        <v>7</v>
      </c>
      <c r="H12" s="270">
        <f>ABI!$M$10+BAN!$M$10+BIC!$M$10+'T K'!$M$10+'OXF C'!$M$10+RAD!$M$10+WHH!$M$10+WRR!$M$10</f>
        <v>6</v>
      </c>
      <c r="I12" s="271">
        <f>ABI!$M$9+BAN!$M$9+BIC!$M$9+'T K'!$M$9+'OXF C'!$M$9+RAD!$M$9+WHH!$M$9+WRR!$M$9</f>
        <v>0</v>
      </c>
      <c r="J12" s="152"/>
    </row>
    <row r="13" spans="1:10" s="238" customFormat="1" ht="30" customHeight="1">
      <c r="A13" s="272" t="str">
        <f>ABI!N15</f>
        <v>4 x 100m</v>
      </c>
      <c r="B13" s="273">
        <f>ABI!$N$5+BAN!$N$5+BIC!$N$5+'T K'!$N$5+'OXF C'!$N$5+RAD!$N$5+WHH!$N$5+WRR!$N$5</f>
        <v>6</v>
      </c>
      <c r="C13" s="273">
        <f>ABI!$N$4+BAN!$N$4+BIC!$N$4+'T K'!$N$4+'OXF C'!$N$4+RAD!$N$4+WHH!$N$4+WRR!$N$4</f>
        <v>0</v>
      </c>
      <c r="D13" s="274">
        <f>(ABI!$N$3+BAN!$N$3+BIC!$N$3+'T K'!$N$3+'OXF C'!$N$3+RAD!$N$3+WHH!$N$3+WRR!$N$3)/4</f>
        <v>1</v>
      </c>
      <c r="E13" s="152"/>
      <c r="F13" s="272" t="str">
        <f>ABI!N49</f>
        <v>4 x 100m</v>
      </c>
      <c r="G13" s="273">
        <f>ABI!$N$11+BAN!$N$11+BIC!$N$11+'T K'!$N$11+'OXF C'!$N$11+RAD!$N$11+WHH!$N$11+WRR!$N$11</f>
        <v>6</v>
      </c>
      <c r="H13" s="273">
        <f>ABI!$N$10+BAN!$N$10+BIC!$N$10+'T K'!$N$10+'OXF C'!$N$10+RAD!$N$10+WHH!$N$10+WRR!$N$10</f>
        <v>0</v>
      </c>
      <c r="I13" s="274">
        <f>(ABI!$N$9+BAN!$N$9+BIC!$N$9+'T K'!$N$9+'OXF C'!$N$9+RAD!$N$9+WHH!$N$9+WRR!$N$9)/4</f>
        <v>1</v>
      </c>
      <c r="J13" s="152"/>
    </row>
    <row r="14" spans="1:10" s="238" customFormat="1" ht="30" customHeight="1">
      <c r="A14" s="241"/>
      <c r="B14" s="242"/>
      <c r="C14" s="152"/>
      <c r="D14" s="152"/>
      <c r="E14" s="152"/>
      <c r="F14" s="241"/>
      <c r="G14" s="242"/>
      <c r="H14" s="152"/>
      <c r="I14" s="152"/>
      <c r="J14" s="152"/>
    </row>
    <row r="15" spans="1:10" s="238" customFormat="1" ht="33">
      <c r="A15" s="250" t="s">
        <v>200</v>
      </c>
      <c r="B15" s="261" t="s">
        <v>0</v>
      </c>
      <c r="C15" s="261" t="s">
        <v>1</v>
      </c>
      <c r="D15" s="261" t="s">
        <v>252</v>
      </c>
      <c r="E15" s="152"/>
      <c r="F15" s="250" t="s">
        <v>204</v>
      </c>
      <c r="G15" s="261" t="s">
        <v>0</v>
      </c>
      <c r="H15" s="261" t="s">
        <v>1</v>
      </c>
      <c r="I15" s="261" t="s">
        <v>252</v>
      </c>
      <c r="J15" s="152"/>
    </row>
    <row r="16" spans="1:10" s="238" customFormat="1" ht="30" customHeight="1">
      <c r="A16" s="266" t="str">
        <f>ABI!R15</f>
        <v>HIGH JUMP</v>
      </c>
      <c r="B16" s="267">
        <f>ABI!$R$5+BAN!$R$5+BIC!$R$5+'T K'!$R$5+'OXF C'!$R$5+RAD!$R$5+WHH!$R$5+WRR!$R$5</f>
        <v>6</v>
      </c>
      <c r="C16" s="267">
        <f>ABI!$R$4+BAN!$R$4+BIC!$R$4+'T K'!$R$4+'OXF C'!$R$4+RAD!$R$4+WHH!$R$4+WRR!$R$4</f>
        <v>4</v>
      </c>
      <c r="D16" s="268">
        <f>ABI!$R$3+BAN!$R$3+BIC!$R$3+'T K'!$R$3+'OXF C'!$R$3+RAD!$R$3+WHH!$R$3+WRR!$R$3</f>
        <v>2</v>
      </c>
      <c r="F16" s="266" t="str">
        <f>ABI!R49</f>
        <v>DISCUS</v>
      </c>
      <c r="G16" s="267">
        <f>ABI!$R$11+BAN!$R$11+BIC!$R$11+'T K'!$R$11+'OXF C'!$R$11+RAD!$R$11+WHH!$R$11+WRR!$R$11</f>
        <v>5</v>
      </c>
      <c r="H16" s="267">
        <f>ABI!$R$10+BAN!$R$10+BIC!$R$10+'T K'!$R$10+'OXF C'!$R$10+RAD!$R$10+WHH!$R$10+WRR!$R$10</f>
        <v>4</v>
      </c>
      <c r="I16" s="268">
        <f>ABI!$R$9+BAN!$R$9+BIC!$R$9+'T K'!$R$9+'OXF C'!$R$9+RAD!$R$9+WHH!$R$9+WRR!$R$9</f>
        <v>2</v>
      </c>
    </row>
    <row r="17" spans="1:10" s="238" customFormat="1" ht="30" customHeight="1">
      <c r="A17" s="269" t="str">
        <f>ABI!S15</f>
        <v>75mH</v>
      </c>
      <c r="B17" s="270">
        <f>ABI!$S$5+BAN!$S$5+BIC!$S$5+'T K'!$S$5+'OXF C'!$S$5+RAD!$S$5+WHH!$S$5+WRR!$S$5</f>
        <v>4</v>
      </c>
      <c r="C17" s="270">
        <f>ABI!$S$4+BAN!$S$4+BIC!$S$4+'T K'!$S$4+'OXF C'!$S$4+RAD!$S$4+WHH!$S$4+WRR!$S$4</f>
        <v>4</v>
      </c>
      <c r="D17" s="271">
        <f>ABI!$S$3+BAN!$S$3+BIC!$S$3+'T K'!$S$3+'OXF C'!$S$3+RAD!$S$3+WHH!$S$3+WRR!$S$3</f>
        <v>0</v>
      </c>
      <c r="E17" s="152"/>
      <c r="F17" s="269" t="str">
        <f>ABI!S49</f>
        <v>80mH</v>
      </c>
      <c r="G17" s="270">
        <f>ABI!$S$11+BAN!$S$11+BIC!$S$11+'T K'!$S$11+'OXF C'!$S$11+RAD!$S$11+WHH!$S$11+WRR!$S$11</f>
        <v>3</v>
      </c>
      <c r="H17" s="270">
        <f>ABI!$S$10+BAN!$S$10+BIC!$S$10+'T K'!$S$10+'OXF C'!$S$10+RAD!$S$10+WHH!$S$10+WRR!$S$10</f>
        <v>1</v>
      </c>
      <c r="I17" s="271">
        <f>ABI!$S$9+BAN!$S$9+BIC!$S$9+'T K'!$S$9+'OXF C'!$S$9+RAD!$S$9+WHH!$S$9+WRR!$S$9</f>
        <v>0</v>
      </c>
      <c r="J17" s="152"/>
    </row>
    <row r="18" spans="1:10" s="238" customFormat="1" ht="30" customHeight="1">
      <c r="A18" s="269" t="str">
        <f>ABI!T15</f>
        <v>DISCUS</v>
      </c>
      <c r="B18" s="270">
        <f>ABI!$T$5+BAN!$T$5+BIC!$T$5+'T K'!$T$5+'OXF C'!$T$5+RAD!$T$5+WHH!$T$5+WRR!$T$5</f>
        <v>5</v>
      </c>
      <c r="C18" s="270">
        <f>ABI!$T$4+BAN!$T$4+BIC!$T$4+'T K'!$T$4+'OXF C'!$T$4+RAD!$T$4+WHH!$T$4+WRR!$T$4</f>
        <v>4</v>
      </c>
      <c r="D18" s="271">
        <f>ABI!$T$3+BAN!$T$3+BIC!$T$3+'T K'!$T$3+'OXF C'!$T$3+RAD!$T$3+WHH!$T$3+WRR!$T$3</f>
        <v>1</v>
      </c>
      <c r="E18" s="152"/>
      <c r="F18" s="269" t="str">
        <f>ABI!T49</f>
        <v>HIGH JUMP</v>
      </c>
      <c r="G18" s="270">
        <f>ABI!$T$11+BAN!$T$11+BIC!$T$11+'T K'!$T$11+'OXF C'!$T$11+RAD!$T$11+WHH!$T$11+WRR!$T$11</f>
        <v>4</v>
      </c>
      <c r="H18" s="270">
        <f>ABI!$T$10+BAN!$T$10+BIC!$T$10+'T K'!$T$10+'OXF C'!$T$10+RAD!$T$10+WHH!$T$10+WRR!$T$10</f>
        <v>4</v>
      </c>
      <c r="I18" s="271">
        <f>ABI!$T$9+BAN!$T$9+BIC!$T$9+'T K'!$T$9+'OXF C'!$T$9+RAD!$T$9+WHH!$T$9+WRR!$T$9</f>
        <v>0</v>
      </c>
      <c r="J18" s="152"/>
    </row>
    <row r="19" spans="1:10" s="238" customFormat="1" ht="30" customHeight="1">
      <c r="A19" s="269" t="str">
        <f>ABI!U15</f>
        <v>1500m</v>
      </c>
      <c r="B19" s="270">
        <f>ABI!$U$5+BAN!$U$5+BIC!$U$5+'T K'!$U$5+'OXF C'!$U$5+RAD!$U$5+WHH!$U$5+WRR!$U$5</f>
        <v>3</v>
      </c>
      <c r="C19" s="270">
        <f>ABI!$U$4+BAN!$U$4+BIC!$U$4+'T K'!$U$4+'OXF C'!$U$4+RAD!$U$4+WHH!$U$4+WRR!$U$4</f>
        <v>3</v>
      </c>
      <c r="D19" s="271">
        <f>ABI!$U$3+BAN!$U$3+BIC!$U$3+'T K'!$U$3+'OXF C'!$U$3+RAD!$U$3+WHH!$U$3+WRR!$U$3</f>
        <v>0</v>
      </c>
      <c r="E19" s="152"/>
      <c r="F19" s="269" t="str">
        <f>ABI!U49</f>
        <v>1500m</v>
      </c>
      <c r="G19" s="270">
        <f>ABI!$U$11+BAN!$U$11+BIC!$U$11+'T K'!$U$11+'OXF C'!$U$11+RAD!$U$11+WHH!$U$11+WRR!$U$11</f>
        <v>4</v>
      </c>
      <c r="H19" s="270">
        <f>ABI!$U$10+BAN!$U$10+BIC!$U$10+'T K'!$U$10+'OXF C'!$U$10+RAD!$U$10+WHH!$U$10+WRR!$U$10</f>
        <v>2</v>
      </c>
      <c r="I19" s="271">
        <f>ABI!$U$9+BAN!$U$9+BIC!$U$9+'T K'!$U$9+'OXF C'!$U$9+RAD!$U$9+WHH!$U$9+WRR!$U$9</f>
        <v>0</v>
      </c>
      <c r="J19" s="152"/>
    </row>
    <row r="20" spans="1:10" s="238" customFormat="1" ht="30" customHeight="1">
      <c r="A20" s="269" t="str">
        <f>ABI!V15</f>
        <v>SHOT</v>
      </c>
      <c r="B20" s="270">
        <f>ABI!$V$5+BAN!$V$5+BIC!$V$5+'T K'!$V$5+'OXF C'!$V$5+RAD!$V$5+WHH!$V$5+WRR!$V$5</f>
        <v>5</v>
      </c>
      <c r="C20" s="270">
        <f>ABI!$V$4+BAN!$V$4+BIC!$V$4+'T K'!$V$4+'OXF C'!$V$4+RAD!$V$4+WHH!$V$4+WRR!$V$4</f>
        <v>5</v>
      </c>
      <c r="D20" s="271">
        <f>ABI!$V$3+BAN!$V$3+BIC!$V$3+'T K'!$V$3+'OXF C'!$V$3+RAD!$V$3+WHH!$V$3+WRR!$V$3</f>
        <v>1</v>
      </c>
      <c r="E20" s="152"/>
      <c r="F20" s="269" t="str">
        <f>ABI!V49</f>
        <v>JAVELIN</v>
      </c>
      <c r="G20" s="270">
        <f>ABI!$V$11+BAN!$V$11+BIC!$V$11+'T K'!$V$11+'OXF C'!$V$11+RAD!$V$11+WHH!$V$11+WRR!$V$11</f>
        <v>6</v>
      </c>
      <c r="H20" s="270">
        <f>ABI!$V$10+BAN!$V$10+BIC!$V$10+'T K'!$V$10+'OXF C'!$V$10+RAD!$V$10+WHH!$V$10+WRR!$V$10</f>
        <v>6</v>
      </c>
      <c r="I20" s="271">
        <f>ABI!$V$9+BAN!$V$9+BIC!$V$9+'T K'!$V$9+'OXF C'!$V$9+RAD!$V$9+WHH!$V$9+WRR!$V$9</f>
        <v>1</v>
      </c>
      <c r="J20" s="152"/>
    </row>
    <row r="21" spans="1:10" s="238" customFormat="1" ht="30" customHeight="1">
      <c r="A21" s="269" t="str">
        <f>ABI!W15</f>
        <v>100m</v>
      </c>
      <c r="B21" s="270">
        <f>ABI!$W$5+BAN!$W$5+BIC!$W$5+'T K'!$W$5+'OXF C'!$W$5+RAD!$W$5+WHH!$W$5+WRR!$W$5</f>
        <v>7</v>
      </c>
      <c r="C21" s="270">
        <f>ABI!$W$4+BAN!$W$4+BIC!$W$4+'T K'!$W$4+'OXF C'!$W$4+RAD!$W$4+WHH!$W$4+WRR!$W$4</f>
        <v>7</v>
      </c>
      <c r="D21" s="271">
        <f>ABI!$W$3+BAN!$W$3+BIC!$W$3+'T K'!$W$3+'OXF C'!$W$3+RAD!$W$3+WHH!$W$3+WRR!$W$3</f>
        <v>15</v>
      </c>
      <c r="E21" s="152"/>
      <c r="F21" s="269" t="str">
        <f>ABI!W49</f>
        <v>100m</v>
      </c>
      <c r="G21" s="270">
        <f>ABI!$W$11+BAN!$W$11+BIC!$W$11+'T K'!$W$11+'OXF C'!$W$11+RAD!$W$11+WHH!$W$11+WRR!$W$11</f>
        <v>6</v>
      </c>
      <c r="H21" s="270">
        <f>ABI!$W$10+BAN!$W$10+BIC!$W$10+'T K'!$W$10+'OXF C'!$W$10+RAD!$W$10+WHH!$W$10+WRR!$W$10</f>
        <v>5</v>
      </c>
      <c r="I21" s="271">
        <f>ABI!$W$9+BAN!$W$9+BIC!$W$9+'T K'!$W$9+'OXF C'!$W$9+RAD!$W$9+WHH!$W$9+WRR!$W$9</f>
        <v>3</v>
      </c>
      <c r="J21" s="152"/>
    </row>
    <row r="22" spans="1:10" s="238" customFormat="1" ht="30" customHeight="1">
      <c r="A22" s="269" t="str">
        <f>ABI!X15</f>
        <v>JAVELIN</v>
      </c>
      <c r="B22" s="270">
        <f>ABI!$X$5+BAN!$X$5+BIC!$X$5+'T K'!$X$5+'OXF C'!$X$5+RAD!$X$5+WHH!$X$5+WRR!$X$5</f>
        <v>5</v>
      </c>
      <c r="C22" s="270">
        <f>ABI!$X$4+BAN!$X$4+BIC!$X$4+'T K'!$X$4+'OXF C'!$X$4+RAD!$X$4+WHH!$X$4+WRR!$X$4</f>
        <v>5</v>
      </c>
      <c r="D22" s="271">
        <f>ABI!$X$3+BAN!$X$3+BIC!$X$3+'T K'!$X$3+'OXF C'!$X$3+RAD!$X$3+WHH!$X$3+WRR!$X$3</f>
        <v>1</v>
      </c>
      <c r="E22" s="152"/>
      <c r="F22" s="269" t="str">
        <f>ABI!X49</f>
        <v>LONG JUMP</v>
      </c>
      <c r="G22" s="270">
        <f>ABI!$X$11+BAN!$X$11+BIC!$X$11+'T K'!$X$11+'OXF C'!$X$11+RAD!$X$11+WHH!$X$11+WRR!$X$11</f>
        <v>6</v>
      </c>
      <c r="H22" s="270">
        <f>ABI!$X$10+BAN!$X$10+BIC!$X$10+'T K'!$X$10+'OXF C'!$X$10+RAD!$X$10+WHH!$X$10+WRR!$X$10</f>
        <v>5</v>
      </c>
      <c r="I22" s="271">
        <f>ABI!$X$9+BAN!$X$9+BIC!$X$9+'T K'!$X$9+'OXF C'!$X$9+RAD!$X$9+WHH!$X$9+WRR!$X$9</f>
        <v>3</v>
      </c>
      <c r="J22" s="152"/>
    </row>
    <row r="23" spans="1:10" s="238" customFormat="1" ht="30" customHeight="1">
      <c r="A23" s="269" t="str">
        <f>ABI!Y15</f>
        <v>300m</v>
      </c>
      <c r="B23" s="270">
        <f>ABI!$Y$5+BAN!$Y$5+BIC!$Y$5+'T K'!$Y$5+'OXF C'!$Y$5+RAD!$Y$5+WHH!$Y$5+WRR!$Y$5</f>
        <v>6</v>
      </c>
      <c r="C23" s="270">
        <f>ABI!$Y$4+BAN!$Y$4+BIC!$Y$4+'T K'!$Y$4+'OXF C'!$Y$4+RAD!$Y$4+WHH!$Y$4+WRR!$Y$4</f>
        <v>6</v>
      </c>
      <c r="D23" s="271">
        <f>ABI!$Y$3+BAN!$Y$3+BIC!$Y$3+'T K'!$Y$3+'OXF C'!$Y$3+RAD!$Y$3+WHH!$Y$3+WRR!$Y$3</f>
        <v>3</v>
      </c>
      <c r="E23" s="152"/>
      <c r="F23" s="269" t="str">
        <f>ABI!Y49</f>
        <v>400m</v>
      </c>
      <c r="G23" s="270">
        <f>ABI!$Y$11+BAN!$Y$11+BIC!$Y$11+'T K'!$Y$11+'OXF C'!$Y$11+RAD!$Y$11+WHH!$Y$11+WRR!$Y$11</f>
        <v>6</v>
      </c>
      <c r="H23" s="270">
        <f>ABI!$Y$10+BAN!$Y$10+BIC!$Y$10+'T K'!$Y$10+'OXF C'!$Y$10+RAD!$Y$10+WHH!$Y$10+WRR!$Y$10</f>
        <v>6</v>
      </c>
      <c r="I23" s="271">
        <f>ABI!$Y$9+BAN!$Y$9+BIC!$Y$9+'T K'!$Y$9+'OXF C'!$Y$9+RAD!$Y$9+WHH!$Y$9+WRR!$Y$9</f>
        <v>0</v>
      </c>
      <c r="J23" s="152"/>
    </row>
    <row r="24" spans="1:10" s="238" customFormat="1" ht="30" customHeight="1">
      <c r="A24" s="269" t="str">
        <f>ABI!Z15</f>
        <v>LONG JUMP</v>
      </c>
      <c r="B24" s="270">
        <f>ABI!$Z$5+BAN!$Z$5+BIC!$Z$5+'T K'!$Z$5+'OXF C'!$Z$5+RAD!$Z$5+WHH!$Z$5+WRR!$Z$5</f>
        <v>7</v>
      </c>
      <c r="C24" s="270">
        <f>ABI!$Z$4+BAN!$Z$4+BIC!$Z$4+'T K'!$Z$4+'OXF C'!$Z$4+RAD!$Z$4+WHH!$Z$4+WRR!$Z$4</f>
        <v>7</v>
      </c>
      <c r="D24" s="271">
        <f>ABI!$Z$3+BAN!$Z$3+BIC!$Z$3+'T K'!$Z$3+'OXF C'!$Z$3+RAD!$Z$3+WHH!$Z$3+WRR!$Z$3</f>
        <v>10</v>
      </c>
      <c r="E24" s="152"/>
      <c r="F24" s="269" t="str">
        <f>ABI!Z49</f>
        <v>SHOT</v>
      </c>
      <c r="G24" s="270">
        <f>ABI!$Z$11+BAN!$Z$11+BIC!$Z$11+'T K'!$Z$11+'OXF C'!$Z$11+RAD!$Z$11+WHH!$Z$11+WRR!$Z$11</f>
        <v>6</v>
      </c>
      <c r="H24" s="270">
        <f>ABI!$Z$10+BAN!$Z$10+BIC!$Z$10+'T K'!$Z$10+'OXF C'!$Z$10+RAD!$Z$10+WHH!$Z$10+WRR!$Z$10</f>
        <v>6</v>
      </c>
      <c r="I24" s="271">
        <f>ABI!$Z$9+BAN!$Z$9+BIC!$Z$9+'T K'!$Z$9+'OXF C'!$Z$9+RAD!$Z$9+WHH!$Z$9+WRR!$Z$9</f>
        <v>2</v>
      </c>
      <c r="J24" s="152"/>
    </row>
    <row r="25" spans="1:10" s="238" customFormat="1" ht="30" customHeight="1">
      <c r="A25" s="269" t="str">
        <f>ABI!AA15</f>
        <v>200m</v>
      </c>
      <c r="B25" s="270">
        <f>ABI!$AA$5+BAN!$AA$5+BIC!$AA$5+'T K'!$AA$5+'OXF C'!$AA$5+RAD!$AA$5+WHH!$AA$5+WRR!$AA$5</f>
        <v>6</v>
      </c>
      <c r="C25" s="270">
        <f>ABI!$AA$4+BAN!$AA$4+BIC!$AA$4+'T K'!$AA$4+'OXF C'!$AA$4+RAD!$AA$4+WHH!$AA$4+WRR!$AA$4</f>
        <v>7</v>
      </c>
      <c r="D25" s="271">
        <f>ABI!$AA$3+BAN!$AA$3+BIC!$AA$3+'T K'!$AA$3+'OXF C'!$AA$3+RAD!$AA$3+WHH!$AA$3+WRR!$AA$3</f>
        <v>11</v>
      </c>
      <c r="E25" s="152"/>
      <c r="F25" s="269" t="str">
        <f>ABI!AA49</f>
        <v>200m</v>
      </c>
      <c r="G25" s="270">
        <f>ABI!$AA$11+BAN!$AA$11+BIC!$AA$11+'T K'!$AA$11+'OXF C'!$AA$11+RAD!$AA$11+WHH!$AA$11+WRR!$AA$11</f>
        <v>7</v>
      </c>
      <c r="H25" s="270">
        <f>ABI!$AA$10+BAN!$AA$10+BIC!$AA$10+'T K'!$AA$10+'OXF C'!$AA$10+RAD!$AA$10+WHH!$AA$10+WRR!$AA$10</f>
        <v>5</v>
      </c>
      <c r="I25" s="271">
        <f>ABI!$AA$9+BAN!$AA$9+BIC!$AA$9+'T K'!$AA$9+'OXF C'!$AA$9+RAD!$AA$9+WHH!$AA$9+WRR!$AA$9</f>
        <v>2</v>
      </c>
      <c r="J25" s="152"/>
    </row>
    <row r="26" spans="1:10" s="238" customFormat="1" ht="30" customHeight="1">
      <c r="A26" s="269" t="str">
        <f>ABI!AB15</f>
        <v>800m</v>
      </c>
      <c r="B26" s="270">
        <f>ABI!$AB$5+BAN!$AB$5+BIC!$AB$5+'T K'!$AB$5+'OXF C'!$AB$5+RAD!$AB$5+WHH!$AB$5+WRR!$AB$5</f>
        <v>7</v>
      </c>
      <c r="C26" s="270">
        <f>ABI!$AB$4+BAN!$AB$4+BIC!$AB$4+'T K'!$AB$4+'OXF C'!$AB$4+RAD!$AB$4+WHH!$AB$4+WRR!$AB$4</f>
        <v>5</v>
      </c>
      <c r="D26" s="271">
        <f>ABI!$AB$3+BAN!$AB$3+BIC!$AB$3+'T K'!$AB$3+'OXF C'!$AB$3+RAD!$AB$3+WHH!$AB$3+WRR!$AB$3</f>
        <v>2</v>
      </c>
      <c r="E26" s="152"/>
      <c r="F26" s="269" t="str">
        <f>ABI!AB49</f>
        <v>800m</v>
      </c>
      <c r="G26" s="270">
        <f>ABI!$AB$11+BAN!$AB$11+BIC!$AB$11+'T K'!$AB$11+'OXF C'!$AB$11+RAD!$AB$11+WHH!$AB$11+WRR!$AB$11</f>
        <v>4</v>
      </c>
      <c r="H26" s="270">
        <f>ABI!$AB$10+BAN!$AB$10+BIC!$AB$10+'T K'!$AB$10+'OXF C'!$AB$10+RAD!$AB$10+WHH!$AB$10+WRR!$AB$10</f>
        <v>3</v>
      </c>
      <c r="I26" s="271">
        <f>ABI!$AB$9+BAN!$AB$9+BIC!$AB$9+'T K'!$AB$9+'OXF C'!$AB$9+RAD!$AB$9+WHH!$AB$9+WRR!$AB$9</f>
        <v>1</v>
      </c>
      <c r="J26" s="152"/>
    </row>
    <row r="27" spans="1:10" s="238" customFormat="1" ht="30" customHeight="1">
      <c r="A27" s="272" t="str">
        <f>ABI!AC15</f>
        <v>4 x 100m</v>
      </c>
      <c r="B27" s="273">
        <f>ABI!$AC$5+BAN!$AC$5+BIC!$AC$5+'T K'!$AC$5+'OXF C'!$AC$5+RAD!$AC$5+WHH!$AC$5+WRR!$AC$5</f>
        <v>7</v>
      </c>
      <c r="C27" s="273">
        <f>ABI!$AC$4+BAN!$AC$4+BIC!$AC$4+'T K'!$AC$4+'OXF C'!$AC$4+RAD!$AC$4+WHH!$AC$4+WRR!$AC$4</f>
        <v>0</v>
      </c>
      <c r="D27" s="274">
        <f>(ABI!$AC$3+BAN!$AC$3+BIC!$AC$3+'T K'!$AC$3+'OXF C'!$AC$3+RAD!$AC$3+WHH!$AC$3+WRR!$AC$3)/4</f>
        <v>1</v>
      </c>
      <c r="E27" s="152"/>
      <c r="F27" s="272" t="str">
        <f>ABI!AC49</f>
        <v>4 x 100m</v>
      </c>
      <c r="G27" s="273">
        <f>ABI!$AC$11+BAN!$AC$11+BIC!$AC$11+'T K'!$AC$11+'OXF C'!$AC$11+RAD!$AC$11+WHH!$AC$11+WRR!$AC$11</f>
        <v>6</v>
      </c>
      <c r="H27" s="273">
        <f>ABI!$AC$10+BAN!$AC$10+BIC!$AC$10+'T K'!$AC$10+'OXF C'!$AC$10+RAD!$AC$10+WHH!$AC$10+WRR!$AC$10</f>
        <v>0</v>
      </c>
      <c r="I27" s="274">
        <f>(ABI!$AC$9+BAN!$AC$9+BIC!$AC$9+'T K'!$AC$9+'OXF C'!$AC$9+RAD!$AC$9+WHH!$AC$9+WRR!$AC$9)/4</f>
        <v>0</v>
      </c>
      <c r="J27" s="152"/>
    </row>
    <row r="28" spans="1:10" s="238" customFormat="1" ht="30" customHeight="1">
      <c r="A28" s="241"/>
      <c r="B28" s="242"/>
      <c r="C28" s="152"/>
      <c r="D28" s="152"/>
      <c r="E28" s="152"/>
      <c r="F28" s="241"/>
      <c r="G28" s="242"/>
      <c r="H28" s="152"/>
      <c r="I28" s="152"/>
      <c r="J28" s="152"/>
    </row>
    <row r="29" spans="1:10" s="238" customFormat="1" ht="33">
      <c r="A29" s="250" t="s">
        <v>201</v>
      </c>
      <c r="B29" s="261" t="s">
        <v>0</v>
      </c>
      <c r="C29" s="261" t="s">
        <v>1</v>
      </c>
      <c r="D29" s="261" t="s">
        <v>252</v>
      </c>
      <c r="E29" s="152"/>
      <c r="F29" s="250" t="s">
        <v>205</v>
      </c>
      <c r="G29" s="261" t="s">
        <v>0</v>
      </c>
      <c r="H29" s="261" t="s">
        <v>1</v>
      </c>
      <c r="I29" s="261" t="s">
        <v>252</v>
      </c>
      <c r="J29" s="152"/>
    </row>
    <row r="30" spans="1:10" s="238" customFormat="1" ht="30" customHeight="1">
      <c r="A30" s="266" t="str">
        <f>ABI!AG15</f>
        <v>HIGH JUMP</v>
      </c>
      <c r="B30" s="267">
        <f>ABI!$AG$5+BAN!$AG$5+BIC!$AG$5+'T K'!$AG$5+'OXF C'!$AG$5+RAD!$AG$5+WHH!$AG$5+WRR!$AG$5</f>
        <v>2</v>
      </c>
      <c r="C30" s="267">
        <f>ABI!$AG$4+BAN!$AG$4+BIC!$AG$4+'T K'!$AG$4+'OXF C'!$AG$4+RAD!$AG$4+WHH!$AG$4+WRR!$AG$4</f>
        <v>1</v>
      </c>
      <c r="D30" s="268">
        <f>ABI!$AG$3+BAN!$AG$3+BIC!$AG$3+'T K'!$AG$3+'OXF C'!$AG$3+RAD!$AG$3+WHH!$AG$3+WRR!$AG$3</f>
        <v>0</v>
      </c>
      <c r="E30" s="152"/>
      <c r="F30" s="266" t="str">
        <f>ABI!AG49</f>
        <v>DISCUS</v>
      </c>
      <c r="G30" s="267">
        <f>ABI!$AG$11+BAN!$AG$11+BIC!$AG$11+'T K'!$AG$11+'OXF C'!$AG$11+RAD!$AG$11+WHH!$AG$11+WRR!$AG$11</f>
        <v>4</v>
      </c>
      <c r="H30" s="267">
        <f>ABI!$AG$10+BAN!$AG$10+BIC!$AG$10+'T K'!$AG$10+'OXF C'!$AG$10+RAD!$AG$10+WHH!$AG$10+WRR!$AG$10</f>
        <v>2</v>
      </c>
      <c r="I30" s="268">
        <f>ABI!$AG$9+BAN!$AG$9+BIC!$AG$9+'T K'!$AG$9+'OXF C'!$AG$9+RAD!$AG$9+WHH!$AG$9+WRR!$AG$9</f>
        <v>1</v>
      </c>
      <c r="J30" s="152"/>
    </row>
    <row r="31" spans="1:10" s="238" customFormat="1" ht="30" customHeight="1">
      <c r="A31" s="269" t="str">
        <f>ABI!AH15</f>
        <v>DISCUS</v>
      </c>
      <c r="B31" s="270">
        <f>ABI!$AH$5+BAN!$AH$5+BIC!$AH$5+'T K'!$AH$5+'OXF C'!$AH$5+RAD!$AH$5+WHH!$AH$5+WRR!$AH$5</f>
        <v>6</v>
      </c>
      <c r="C31" s="270">
        <f>ABI!$AH$4+BAN!$AH$4+BIC!$AH$4+'T K'!$AH$4+'OXF C'!$AH$4+RAD!$AH$4+WHH!$AH$4+WRR!$AH$4</f>
        <v>1</v>
      </c>
      <c r="D31" s="271">
        <f>ABI!$AH$3+BAN!$AH$3+BIC!$AH$3+'T K'!$AH$3+'OXF C'!$AH$3+RAD!$AH$3+WHH!$AH$3+WRR!$AH$3</f>
        <v>3</v>
      </c>
      <c r="E31" s="152"/>
      <c r="F31" s="269" t="str">
        <f>ABI!AH49</f>
        <v>HIGH JUMP</v>
      </c>
      <c r="G31" s="270">
        <f>ABI!$AH$11+BAN!$AH$11+BIC!$AH$11+'T K'!$AH$11+'OXF C'!$AH$11+RAD!$AH$11+WHH!$AH$11+WRR!$AH$11</f>
        <v>3</v>
      </c>
      <c r="H31" s="270">
        <f>ABI!$AH$10+BAN!$AH$10+BIC!$AH$10+'T K'!$AH$10+'OXF C'!$AH$10+RAD!$AH$10+WHH!$AH$10+WRR!$AH$10</f>
        <v>1</v>
      </c>
      <c r="I31" s="271">
        <f>ABI!$AH$9+BAN!$AH$9+BIC!$AH$9+'T K'!$AH$9+'OXF C'!$AH$9+RAD!$AH$9+WHH!$AH$9+WRR!$AH$9</f>
        <v>0</v>
      </c>
      <c r="J31" s="152"/>
    </row>
    <row r="32" spans="1:10" s="238" customFormat="1" ht="30" customHeight="1">
      <c r="A32" s="269" t="str">
        <f>ABI!AI15</f>
        <v>80mH</v>
      </c>
      <c r="B32" s="270">
        <f>ABI!$AI$5+BAN!$AI$5+BIC!$AI$5+'T K'!$AI$5+'OXF C'!$AI$5+RAD!$AI$5+WHH!$AI$5+WRR!$AI$5</f>
        <v>2</v>
      </c>
      <c r="C32" s="270">
        <f>ABI!$AI$4+BAN!$AI$4+BIC!$AI$4+'T K'!$AI$4+'OXF C'!$AI$4+RAD!$AI$4+WHH!$AI$4+WRR!$AI$4</f>
        <v>2</v>
      </c>
      <c r="D32" s="271">
        <f>ABI!$AI$3+BAN!$AI$3+BIC!$AI$3+'T K'!$AI$3+'OXF C'!$AI$3+RAD!$AI$3+WHH!$AI$3+WRR!$AI$3</f>
        <v>0</v>
      </c>
      <c r="E32" s="152"/>
      <c r="F32" s="269" t="str">
        <f>ABI!AI49</f>
        <v>100mH</v>
      </c>
      <c r="G32" s="270">
        <f>ABI!$AI$11+BAN!$AI$11+BIC!$AI$11+'T K'!$AI$11+'OXF C'!$AI$11+RAD!$AI$11+WHH!$AI$11+WRR!$AI$11</f>
        <v>2</v>
      </c>
      <c r="H32" s="270">
        <f>ABI!$AI$10+BAN!$AI$10+BIC!$AI$10+'T K'!$AI$10+'OXF C'!$AI$10+RAD!$AI$10+WHH!$AI$10+WRR!$AI$10</f>
        <v>1</v>
      </c>
      <c r="I32" s="271">
        <f>ABI!$AI$9+BAN!$AI$9+BIC!$AI$9+'T K'!$AI$9+'OXF C'!$AI$9+RAD!$AI$9+WHH!$AI$9+WRR!$AI$9</f>
        <v>0</v>
      </c>
      <c r="J32" s="152"/>
    </row>
    <row r="33" spans="1:10" s="238" customFormat="1" ht="30" customHeight="1">
      <c r="A33" s="269" t="str">
        <f>ABI!AJ15</f>
        <v>1500m</v>
      </c>
      <c r="B33" s="270">
        <f>ABI!$AJ$5+BAN!$AJ$5+BIC!$AJ$5+'T K'!$AJ$5+'OXF C'!$AJ$5+RAD!$AJ$5+WHH!$AJ$5+WRR!$AJ$5</f>
        <v>3</v>
      </c>
      <c r="C33" s="270">
        <f>ABI!$AJ$4+BAN!$AJ$4+BIC!$AJ$4+'T K'!$AJ$4+'OXF C'!$AJ$4+RAD!$AJ$4+WHH!$AJ$4+WRR!$AJ$4</f>
        <v>1</v>
      </c>
      <c r="D33" s="271">
        <f>ABI!$AJ$3+BAN!$AJ$3+BIC!$AJ$3+'T K'!$AJ$3+'OXF C'!$AJ$3+RAD!$AJ$3+WHH!$AJ$3+WRR!$AJ$3</f>
        <v>1</v>
      </c>
      <c r="E33" s="152"/>
      <c r="F33" s="269" t="str">
        <f>ABI!AJ49</f>
        <v>1500m</v>
      </c>
      <c r="G33" s="270">
        <f>ABI!$AJ$11+BAN!$AJ$11+BIC!$AJ$11+'T K'!$AJ$11+'OXF C'!$AJ$11+RAD!$AJ$11+WHH!$AJ$11+WRR!$AJ$11</f>
        <v>2</v>
      </c>
      <c r="H33" s="270">
        <f>ABI!$AJ$10+BAN!$AJ$10+BIC!$AJ$10+'T K'!$AJ$10+'OXF C'!$AJ$10+RAD!$AJ$10+WHH!$AJ$10+WRR!$AJ$10</f>
        <v>2</v>
      </c>
      <c r="I33" s="271">
        <f>ABI!$AJ$9+BAN!$AJ$9+BIC!$AJ$9+'T K'!$AJ$9+'OXF C'!$AJ$9+RAD!$AJ$9+WHH!$AJ$9+WRR!$AJ$9</f>
        <v>0</v>
      </c>
      <c r="J33" s="152"/>
    </row>
    <row r="34" spans="1:10" s="238" customFormat="1" ht="30" customHeight="1">
      <c r="A34" s="269" t="str">
        <f>ABI!AK15</f>
        <v>SHOT</v>
      </c>
      <c r="B34" s="270">
        <f>ABI!$AK$5+BAN!$AK$5+BIC!$AK$5+'T K'!$AK$5+'OXF C'!$AK$5+RAD!$AK$5+WHH!$AK$5+WRR!$AK$5</f>
        <v>4</v>
      </c>
      <c r="C34" s="270">
        <f>ABI!$AK$4+BAN!$AK$4+BIC!$AK$4+'T K'!$AK$4+'OXF C'!$AK$4+RAD!$AK$4+WHH!$AK$4+WRR!$AK$4</f>
        <v>1</v>
      </c>
      <c r="D34" s="271">
        <f>ABI!$AK$3+BAN!$AK$3+BIC!$AK$3+'T K'!$AK$3+'OXF C'!$AK$3+RAD!$AK$3+WHH!$AK$3+WRR!$AK$3</f>
        <v>3</v>
      </c>
      <c r="E34" s="152"/>
      <c r="F34" s="269" t="str">
        <f>ABI!AK49</f>
        <v>JAVELIN</v>
      </c>
      <c r="G34" s="270">
        <f>ABI!$AK$11+BAN!$AK$11+BIC!$AK$11+'T K'!$AK$11+'OXF C'!$AK$11+RAD!$AK$11+WHH!$AK$11+WRR!$AK$11</f>
        <v>4</v>
      </c>
      <c r="H34" s="270">
        <f>ABI!$AK$10+BAN!$AK$10+BIC!$AK$10+'T K'!$AK$10+'OXF C'!$AK$10+RAD!$AK$10+WHH!$AK$10+WRR!$AK$10</f>
        <v>2</v>
      </c>
      <c r="I34" s="271">
        <f>ABI!$AK$9+BAN!$AK$9+BIC!$AK$9+'T K'!$AK$9+'OXF C'!$AK$9+RAD!$AK$9+WHH!$AK$9+WRR!$AK$9</f>
        <v>1</v>
      </c>
      <c r="J34" s="152"/>
    </row>
    <row r="35" spans="1:10" s="238" customFormat="1" ht="30" customHeight="1">
      <c r="A35" s="269" t="str">
        <f>ABI!AL15</f>
        <v>100m</v>
      </c>
      <c r="B35" s="270">
        <f>ABI!$AL$5+BAN!$AL$5+BIC!$AL$5+'T K'!$AL$5+'OXF C'!$AL$5+RAD!$AL$5+WHH!$AL$5+WRR!$AL$5</f>
        <v>5</v>
      </c>
      <c r="C35" s="270">
        <f>ABI!$AL$4+BAN!$AL$4+BIC!$AL$4+'T K'!$AL$4+'OXF C'!$AL$4+RAD!$AL$4+WHH!$AL$4+WRR!$AL$4</f>
        <v>2</v>
      </c>
      <c r="D35" s="271">
        <f>ABI!$AL$3+BAN!$AL$3+BIC!$AL$3+'T K'!$AL$3+'OXF C'!$AL$3+RAD!$AL$3+WHH!$AL$3+WRR!$AL$3</f>
        <v>0</v>
      </c>
      <c r="E35" s="152"/>
      <c r="F35" s="269" t="str">
        <f>ABI!AL49</f>
        <v>100m</v>
      </c>
      <c r="G35" s="270">
        <f>ABI!$AL$11+BAN!$AL$11+BIC!$AL$11+'T K'!$AL$11+'OXF C'!$AL$11+RAD!$AL$11+WHH!$AL$11+WRR!$AL$11</f>
        <v>3</v>
      </c>
      <c r="H35" s="270">
        <f>ABI!$AL$10+BAN!$AL$10+BIC!$AL$10+'T K'!$AL$10+'OXF C'!$AL$10+RAD!$AL$10+WHH!$AL$10+WRR!$AL$10</f>
        <v>3</v>
      </c>
      <c r="I35" s="271">
        <f>ABI!$AL$9+BAN!$AL$9+BIC!$AL$9+'T K'!$AL$9+'OXF C'!$AL$9+RAD!$AL$9+WHH!$AL$9+WRR!$AL$9</f>
        <v>3</v>
      </c>
      <c r="J35" s="152"/>
    </row>
    <row r="36" spans="1:10" s="238" customFormat="1" ht="30" customHeight="1">
      <c r="A36" s="269" t="str">
        <f>ABI!AM15</f>
        <v>JAVELIN</v>
      </c>
      <c r="B36" s="270">
        <f>ABI!$AM$5+BAN!$AM$5+BIC!$AM$5+'T K'!$AM$5+'OXF C'!$AM$5+RAD!$AM$5+WHH!$AM$5+WRR!$AM$5</f>
        <v>3</v>
      </c>
      <c r="C36" s="270">
        <f>ABI!$AM$4+BAN!$AM$4+BIC!$AM$4+'T K'!$AM$4+'OXF C'!$AM$4+RAD!$AM$4+WHH!$AM$4+WRR!$AM$4</f>
        <v>1</v>
      </c>
      <c r="D36" s="271">
        <f>ABI!$AM$3+BAN!$AM$3+BIC!$AM$3+'T K'!$AM$3+'OXF C'!$AM$3+RAD!$AM$3+WHH!$AM$3+WRR!$AM$3</f>
        <v>3</v>
      </c>
      <c r="E36" s="152"/>
      <c r="F36" s="269" t="str">
        <f>ABI!AM49</f>
        <v>LONG JUMP</v>
      </c>
      <c r="G36" s="270">
        <f>ABI!$AM$11+BAN!$AM$11+BIC!$AM$11+'T K'!$AM$11+'OXF C'!$AM$11+RAD!$AM$11+WHH!$AM$11+WRR!$AM$11</f>
        <v>4</v>
      </c>
      <c r="H36" s="270">
        <f>ABI!$AM$10+BAN!$AM$10+BIC!$AM$10+'T K'!$AM$10+'OXF C'!$AM$10+RAD!$AM$10+WHH!$AM$10+WRR!$AM$10</f>
        <v>2</v>
      </c>
      <c r="I36" s="271">
        <f>ABI!$AM$9+BAN!$AM$9+BIC!$AM$9+'T K'!$AM$9+'OXF C'!$AM$9+RAD!$AM$9+WHH!$AM$9+WRR!$AM$9</f>
        <v>1</v>
      </c>
      <c r="J36" s="152"/>
    </row>
    <row r="37" spans="1:10" s="238" customFormat="1" ht="30" customHeight="1">
      <c r="A37" s="269" t="str">
        <f>ABI!AN15</f>
        <v>300m</v>
      </c>
      <c r="B37" s="270">
        <f>ABI!$AN$5+BAN!$AN$5+BIC!$AN$5+'T K'!$AN$5+'OXF C'!$AN$5+RAD!$AN$5+WHH!$AN$5+WRR!$AN$5</f>
        <v>3</v>
      </c>
      <c r="C37" s="270">
        <f>ABI!$AN$4+BAN!$AN$4+BIC!$AN$4+'T K'!$AN$4+'OXF C'!$AN$4+RAD!$AN$4+WHH!$AN$4+WRR!$AN$4</f>
        <v>2</v>
      </c>
      <c r="D37" s="271">
        <f>ABI!$AN$3+BAN!$AN$3+BIC!$AN$3+'T K'!$AN$3+'OXF C'!$AN$3+RAD!$AN$3+WHH!$AN$3+WRR!$AN$3</f>
        <v>1</v>
      </c>
      <c r="E37" s="152"/>
      <c r="F37" s="269" t="str">
        <f>ABI!AN49</f>
        <v>400m</v>
      </c>
      <c r="G37" s="270">
        <f>ABI!$AN$11+BAN!$AN$11+BIC!$AN$11+'T K'!$AN$11+'OXF C'!$AN$11+RAD!$AN$11+WHH!$AN$11+WRR!$AN$11</f>
        <v>5</v>
      </c>
      <c r="H37" s="270">
        <f>ABI!$AN$10+BAN!$AN$10+BIC!$AN$10+'T K'!$AN$10+'OXF C'!$AN$10+RAD!$AN$10+WHH!$AN$10+WRR!$AN$10</f>
        <v>2</v>
      </c>
      <c r="I37" s="271">
        <f>ABI!$AN$9+BAN!$AN$9+BIC!$AN$9+'T K'!$AN$9+'OXF C'!$AN$9+RAD!$AN$9+WHH!$AN$9+WRR!$AN$9</f>
        <v>1</v>
      </c>
      <c r="J37" s="152"/>
    </row>
    <row r="38" spans="1:10" s="238" customFormat="1" ht="30" customHeight="1">
      <c r="A38" s="269" t="str">
        <f>ABI!AO15</f>
        <v>LONG JUMP</v>
      </c>
      <c r="B38" s="270">
        <f>ABI!$AO$5+BAN!$AO$5+BIC!$AO$5+'T K'!$AO$5+'OXF C'!$AO$5+RAD!$AO$5+WHH!$AO$5+WRR!$AO$5</f>
        <v>4</v>
      </c>
      <c r="C38" s="270">
        <f>ABI!$AO$4+BAN!$AO$4+BIC!$AO$4+'T K'!$AO$4+'OXF C'!$AO$4+RAD!$AO$4+WHH!$AO$4+WRR!$AO$4</f>
        <v>1</v>
      </c>
      <c r="D38" s="271">
        <f>ABI!$AO$3+BAN!$AO$3+BIC!$AO$3+'T K'!$AO$3+'OXF C'!$AO$3+RAD!$AO$3+WHH!$AO$3+WRR!$AO$3</f>
        <v>0</v>
      </c>
      <c r="E38" s="152"/>
      <c r="F38" s="269" t="str">
        <f>ABI!AO49</f>
        <v>SHOT</v>
      </c>
      <c r="G38" s="270">
        <f>ABI!$AO$11+BAN!$AO$11+BIC!$AO$11+'T K'!$AO$11+'OXF C'!$AO$11+RAD!$AO$11+WHH!$AO$11+WRR!$AO$11</f>
        <v>4</v>
      </c>
      <c r="H38" s="270">
        <f>ABI!$AO$10+BAN!$AO$10+BIC!$AO$10+'T K'!$AO$10+'OXF C'!$AO$10+RAD!$AO$10+WHH!$AO$10+WRR!$AO$10</f>
        <v>2</v>
      </c>
      <c r="I38" s="271">
        <f>ABI!$AO$9+BAN!$AO$9+BIC!$AO$9+'T K'!$AO$9+'OXF C'!$AO$9+RAD!$AO$9+WHH!$AO$9+WRR!$AO$9</f>
        <v>2</v>
      </c>
      <c r="J38" s="152"/>
    </row>
    <row r="39" spans="1:10" s="238" customFormat="1" ht="30" customHeight="1">
      <c r="A39" s="269" t="str">
        <f>ABI!AP15</f>
        <v>200m</v>
      </c>
      <c r="B39" s="270">
        <f>ABI!$AP$5+BAN!$AP$5+BIC!$AP$5+'T K'!$AP$5+'OXF C'!$AP$5+RAD!$AP$5+WHH!$AP$5+WRR!$AP$5</f>
        <v>6</v>
      </c>
      <c r="C39" s="270">
        <f>ABI!$AP$4+BAN!$AP$4+BIC!$AP$4+'T K'!$AP$4+'OXF C'!$AP$4+RAD!$AP$4+WHH!$AP$4+WRR!$AP$4</f>
        <v>2</v>
      </c>
      <c r="D39" s="271">
        <f>ABI!$AP$3+BAN!$AP$3+BIC!$AP$3+'T K'!$AP$3+'OXF C'!$AP$3+RAD!$AP$3+WHH!$AP$3+WRR!$AP$3</f>
        <v>0</v>
      </c>
      <c r="E39" s="152"/>
      <c r="F39" s="269" t="str">
        <f>ABI!AP49</f>
        <v>200m</v>
      </c>
      <c r="G39" s="270">
        <f>ABI!$AP$11+BAN!$AP$11+BIC!$AP$11+'T K'!$AP$11+'OXF C'!$AP$11+RAD!$AP$11+WHH!$AP$11+WRR!$AP$11</f>
        <v>4</v>
      </c>
      <c r="H39" s="270">
        <f>ABI!$AP$10+BAN!$AP$10+BIC!$AP$10+'T K'!$AP$10+'OXF C'!$AP$10+RAD!$AP$10+WHH!$AP$10+WRR!$AP$10</f>
        <v>2</v>
      </c>
      <c r="I39" s="271">
        <f>ABI!$AP$9+BAN!$AP$9+BIC!$AP$9+'T K'!$AP$9+'OXF C'!$AP$9+RAD!$AP$9+WHH!$AP$9+WRR!$AP$9</f>
        <v>4</v>
      </c>
      <c r="J39" s="152"/>
    </row>
    <row r="40" spans="1:10" s="238" customFormat="1" ht="30" hidden="1" customHeight="1">
      <c r="A40" s="269">
        <f>ABI!AQ15</f>
        <v>0</v>
      </c>
      <c r="B40" s="270">
        <f>ABI!$AQ$5+BAN!$AQ$5+BIC!$AQ$5+'T K'!$AQ$5+'OXF C'!$AQ$5+RAD!$AQ$5+WHH!$AQ$5+WRR!$AQ$5</f>
        <v>0</v>
      </c>
      <c r="C40" s="270">
        <f>ABI!$AQ$4+BAN!$AQ$4+BIC!$AQ$4+'T K'!$AQ$4+'OXF C'!$AQ$4+RAD!$AQ$4+WHH!$AQ$4+WRR!$AQ$4</f>
        <v>0</v>
      </c>
      <c r="D40" s="271">
        <f>ABI!$AQ$3+BAN!$AQ$3+BIC!$AQ$3+'T K'!$AQ$3+'OXF C'!$AQ$3+RAD!$AQ$3+WHH!$AQ$3+WRR!$AQ$3</f>
        <v>0</v>
      </c>
      <c r="E40" s="152"/>
      <c r="F40" s="269">
        <f>ABI!AQ49</f>
        <v>0</v>
      </c>
      <c r="G40" s="270">
        <f>ABI!$AQ$11+BAN!$AQ$11+BIC!$AQ$11+'T K'!$AQ$11+'OXF C'!$AQ$11+RAD!$AQ$11+WHH!$AQ$11+WRR!$AQ$11</f>
        <v>0</v>
      </c>
      <c r="H40" s="270">
        <f>ABI!$AQ$10+BAN!$AQ$10+BIC!$AQ$10+'T K'!$AQ$10+'OXF C'!$AQ$10+RAD!$AQ$10+WHH!$AQ$10+WRR!$AQ$10</f>
        <v>0</v>
      </c>
      <c r="I40" s="271">
        <f>ABI!$AQ$9+BAN!$AQ$9+BIC!$AQ$9+'T K'!$AQ$9+'OXF C'!$AQ$9+RAD!$AQ$9+WHH!$AQ$9+WRR!$AQ$9</f>
        <v>0</v>
      </c>
      <c r="J40" s="152"/>
    </row>
    <row r="41" spans="1:10" s="238" customFormat="1" ht="30" customHeight="1">
      <c r="A41" s="269" t="str">
        <f>ABI!AR15</f>
        <v>800m</v>
      </c>
      <c r="B41" s="270">
        <f>ABI!$AR$5+BAN!$AR$5+BIC!$AR$5+'T K'!$AR$5+'OXF C'!$AR$5+RAD!$AR$5+WHH!$AR$5+WRR!$AR$5</f>
        <v>2</v>
      </c>
      <c r="C41" s="270">
        <f>ABI!$AR$4+BAN!$AR$4+BIC!$AR$4+'T K'!$AR$4+'OXF C'!$AR$4+RAD!$AR$4+WHH!$AR$4+WRR!$AR$4</f>
        <v>1</v>
      </c>
      <c r="D41" s="271">
        <f>ABI!$AR$3+BAN!$AR$3+BIC!$AR$3+'T K'!$AR$3+'OXF C'!$AR$3+RAD!$AR$3+WHH!$AR$3+WRR!$AR$3</f>
        <v>0</v>
      </c>
      <c r="E41" s="152"/>
      <c r="F41" s="269" t="str">
        <f>ABI!AR49</f>
        <v>800m</v>
      </c>
      <c r="G41" s="270">
        <f>ABI!$AR$11+BAN!$AR$11+BIC!$AR$11+'T K'!$AR$11+'OXF C'!$AR$11+RAD!$AR$11+WHH!$AR$11+WRR!$AR$11</f>
        <v>5</v>
      </c>
      <c r="H41" s="270">
        <f>ABI!$AR$10+BAN!$AR$10+BIC!$AR$10+'T K'!$AR$10+'OXF C'!$AR$10+RAD!$AR$10+WHH!$AR$10+WRR!$AR$10</f>
        <v>2</v>
      </c>
      <c r="I41" s="271">
        <f>ABI!$AR$9+BAN!$AR$9+BIC!$AR$9+'T K'!$AR$9+'OXF C'!$AR$9+RAD!$AR$9+WHH!$AR$9+WRR!$AR$9</f>
        <v>0</v>
      </c>
      <c r="J41" s="152"/>
    </row>
    <row r="42" spans="1:10" s="238" customFormat="1" ht="30" customHeight="1">
      <c r="A42" s="272" t="str">
        <f>ABI!AS15</f>
        <v>4 x 100m</v>
      </c>
      <c r="B42" s="273">
        <f>ABI!$AS$5+BAN!$AS$5+BIC!$AS$5+'T K'!$AS$5+'OXF C'!$AS$5+RAD!$AS$5+WHH!$AS$5+WRR!$AS$5</f>
        <v>1</v>
      </c>
      <c r="C42" s="273">
        <f>ABI!$AS$4+BAN!$AS$4+BIC!$AS$4+'T K'!$AS$4+'OXF C'!$AS$4+RAD!$AS$4+WHH!$AS$4+WRR!$AS$4</f>
        <v>0</v>
      </c>
      <c r="D42" s="274">
        <f>(ABI!$AS$3+BAN!$AS$3+BIC!$AS$3+'T K'!$AS$3+'OXF C'!$AS$3+RAD!$AS$3+WHH!$AS$3+WRR!$AS$3)/4</f>
        <v>0</v>
      </c>
      <c r="E42" s="152"/>
      <c r="F42" s="272" t="str">
        <f>ABI!AS49</f>
        <v>4 x 100m</v>
      </c>
      <c r="G42" s="273">
        <f>ABI!$AS$11+BAN!$AS$11+BIC!$AS$11+'T K'!$AS$11+'OXF C'!$AS$11+RAD!$AS$11+WHH!$AS$11+WRR!$AS$11</f>
        <v>3</v>
      </c>
      <c r="H42" s="273">
        <f>ABI!$AS$10+BAN!$AS$10+BIC!$AS$10+'T K'!$AS$10+'OXF C'!$AS$10+RAD!$AS$10+WHH!$AS$10+WRR!$AS$10</f>
        <v>0</v>
      </c>
      <c r="I42" s="274">
        <f>(ABI!$AS$9+BAN!$AS$9+BIC!$AS$9+'T K'!$AS$9+'OXF C'!$AS$9+RAD!$AS$9+WHH!$AS$9+WRR!$AS$9)/4</f>
        <v>0</v>
      </c>
      <c r="J42" s="152"/>
    </row>
    <row r="43" spans="1:10" s="238" customFormat="1" ht="30" customHeight="1">
      <c r="A43" s="241"/>
      <c r="B43" s="242"/>
      <c r="C43" s="152"/>
      <c r="D43" s="152"/>
      <c r="E43" s="152"/>
      <c r="F43" s="241"/>
      <c r="G43" s="242"/>
      <c r="H43" s="152"/>
      <c r="I43" s="152"/>
      <c r="J43" s="152"/>
    </row>
    <row r="44" spans="1:10" s="238" customFormat="1" ht="30" customHeight="1">
      <c r="A44" s="241"/>
      <c r="B44" s="242"/>
      <c r="C44" s="152"/>
      <c r="D44" s="152"/>
      <c r="E44" s="152"/>
      <c r="F44" s="241"/>
      <c r="G44" s="242"/>
      <c r="H44" s="152"/>
      <c r="I44" s="152"/>
      <c r="J44" s="152"/>
    </row>
    <row r="45" spans="1:10" s="238" customFormat="1" ht="30" customHeight="1">
      <c r="A45" s="241"/>
      <c r="B45" s="242"/>
      <c r="C45" s="152"/>
      <c r="D45" s="152"/>
      <c r="E45" s="152"/>
      <c r="F45" s="241"/>
      <c r="G45" s="242"/>
      <c r="H45" s="152"/>
      <c r="I45" s="152"/>
      <c r="J45" s="152"/>
    </row>
    <row r="46" spans="1:10" s="238" customFormat="1" ht="30" customHeight="1">
      <c r="A46" s="241"/>
      <c r="B46" s="242"/>
      <c r="C46" s="152"/>
      <c r="D46" s="152"/>
      <c r="E46" s="152"/>
      <c r="F46" s="241"/>
      <c r="G46" s="242"/>
      <c r="H46" s="152"/>
      <c r="I46" s="152"/>
      <c r="J46" s="152"/>
    </row>
    <row r="47" spans="1:10" s="238" customFormat="1" ht="30" customHeight="1">
      <c r="A47" s="241"/>
      <c r="B47" s="242"/>
      <c r="C47" s="152"/>
      <c r="D47" s="152"/>
      <c r="E47" s="152"/>
      <c r="F47" s="241"/>
      <c r="G47" s="242"/>
      <c r="H47" s="152"/>
      <c r="I47" s="152"/>
      <c r="J47" s="152"/>
    </row>
    <row r="48" spans="1:10" s="238" customFormat="1" ht="30" customHeight="1">
      <c r="A48" s="241"/>
      <c r="B48" s="242"/>
      <c r="C48" s="152"/>
      <c r="D48" s="152"/>
      <c r="E48" s="152"/>
      <c r="F48" s="241"/>
      <c r="G48" s="242"/>
      <c r="H48" s="152"/>
      <c r="I48" s="152"/>
      <c r="J48" s="152"/>
    </row>
    <row r="49" spans="1:10" s="238" customFormat="1" ht="30" customHeight="1">
      <c r="A49" s="241"/>
      <c r="B49" s="242"/>
      <c r="C49" s="152"/>
      <c r="D49" s="152"/>
      <c r="E49" s="152"/>
      <c r="F49" s="241"/>
      <c r="G49" s="242"/>
      <c r="H49" s="152"/>
      <c r="I49" s="152"/>
      <c r="J49" s="152"/>
    </row>
    <row r="50" spans="1:10" s="238" customFormat="1" ht="30" customHeight="1">
      <c r="A50" s="241"/>
      <c r="B50" s="242"/>
      <c r="C50" s="152"/>
      <c r="D50" s="152"/>
      <c r="E50" s="152"/>
      <c r="F50" s="241"/>
      <c r="G50" s="242"/>
      <c r="H50" s="152"/>
      <c r="I50" s="152"/>
      <c r="J50" s="152"/>
    </row>
    <row r="51" spans="1:10" s="238" customFormat="1" ht="30" customHeight="1">
      <c r="A51" s="241"/>
      <c r="B51" s="242"/>
      <c r="C51" s="152"/>
      <c r="D51" s="152"/>
      <c r="E51" s="152"/>
      <c r="F51" s="241"/>
      <c r="G51" s="242"/>
      <c r="H51" s="152"/>
      <c r="I51" s="152"/>
      <c r="J51" s="152"/>
    </row>
    <row r="52" spans="1:10" s="238" customFormat="1" ht="30" customHeight="1">
      <c r="A52" s="241"/>
      <c r="B52" s="242"/>
      <c r="C52" s="152"/>
      <c r="D52" s="152"/>
      <c r="E52" s="152"/>
      <c r="F52" s="241"/>
      <c r="G52" s="242"/>
      <c r="H52" s="152"/>
      <c r="I52" s="152"/>
      <c r="J52" s="152"/>
    </row>
    <row r="53" spans="1:10" s="238" customFormat="1" ht="30" customHeight="1">
      <c r="A53" s="241"/>
      <c r="B53" s="242"/>
      <c r="C53" s="152"/>
      <c r="D53" s="152"/>
      <c r="E53" s="152"/>
      <c r="F53" s="241"/>
      <c r="G53" s="242"/>
      <c r="H53" s="152"/>
      <c r="I53" s="152"/>
      <c r="J53" s="152"/>
    </row>
    <row r="54" spans="1:10" s="238" customFormat="1" ht="30" customHeight="1">
      <c r="A54" s="241"/>
      <c r="B54" s="242"/>
      <c r="C54" s="152"/>
      <c r="D54" s="152"/>
      <c r="E54" s="152"/>
      <c r="F54" s="241"/>
      <c r="G54" s="242"/>
      <c r="H54" s="152"/>
      <c r="I54" s="152"/>
      <c r="J54" s="152"/>
    </row>
    <row r="55" spans="1:10" s="238" customFormat="1" ht="30" customHeight="1">
      <c r="A55" s="241"/>
      <c r="B55" s="242"/>
      <c r="C55" s="152"/>
      <c r="D55" s="152"/>
      <c r="E55" s="152"/>
      <c r="F55" s="241"/>
      <c r="G55" s="242"/>
      <c r="H55" s="152"/>
      <c r="I55" s="152"/>
      <c r="J55" s="152"/>
    </row>
    <row r="56" spans="1:10" s="238" customFormat="1" ht="30" customHeight="1">
      <c r="A56" s="241"/>
      <c r="B56" s="242"/>
      <c r="C56" s="152"/>
      <c r="D56" s="152"/>
      <c r="E56" s="152"/>
      <c r="F56" s="241"/>
      <c r="G56" s="242"/>
      <c r="H56" s="152"/>
      <c r="I56" s="152"/>
      <c r="J56" s="152"/>
    </row>
    <row r="57" spans="1:10" s="238" customFormat="1" ht="30" customHeight="1">
      <c r="A57" s="241"/>
      <c r="B57" s="242"/>
      <c r="C57" s="152"/>
      <c r="D57" s="152"/>
      <c r="E57" s="152"/>
      <c r="F57" s="241"/>
      <c r="G57" s="242"/>
      <c r="H57" s="152"/>
      <c r="I57" s="152"/>
      <c r="J57" s="152"/>
    </row>
    <row r="58" spans="1:10" s="238" customFormat="1" ht="30" customHeight="1">
      <c r="A58" s="241"/>
      <c r="B58" s="242"/>
      <c r="C58" s="152"/>
      <c r="D58" s="152"/>
      <c r="E58" s="152"/>
      <c r="F58" s="241"/>
      <c r="G58" s="242"/>
      <c r="H58" s="152"/>
      <c r="I58" s="152"/>
      <c r="J58" s="152"/>
    </row>
    <row r="59" spans="1:10" s="238" customFormat="1" ht="30" customHeight="1">
      <c r="A59" s="241"/>
      <c r="B59" s="242"/>
      <c r="C59" s="152"/>
      <c r="D59" s="152"/>
      <c r="E59" s="152"/>
      <c r="F59" s="241"/>
      <c r="G59" s="242"/>
      <c r="H59" s="152"/>
      <c r="I59" s="152"/>
      <c r="J59" s="152"/>
    </row>
    <row r="60" spans="1:10" s="238" customFormat="1" ht="30" customHeight="1">
      <c r="A60" s="241"/>
      <c r="B60" s="242"/>
      <c r="C60" s="152"/>
      <c r="D60" s="152"/>
      <c r="E60" s="152"/>
      <c r="F60" s="241"/>
      <c r="G60" s="242"/>
      <c r="H60" s="152"/>
      <c r="I60" s="152"/>
      <c r="J60" s="152"/>
    </row>
    <row r="61" spans="1:10" s="238" customFormat="1" ht="30" customHeight="1">
      <c r="A61" s="241"/>
      <c r="B61" s="242"/>
      <c r="C61" s="152"/>
      <c r="D61" s="152"/>
      <c r="E61" s="152"/>
      <c r="F61" s="241"/>
      <c r="G61" s="242"/>
      <c r="H61" s="152"/>
      <c r="I61" s="152"/>
      <c r="J61" s="152"/>
    </row>
    <row r="62" spans="1:10" s="238" customFormat="1" ht="30" customHeight="1">
      <c r="A62" s="241"/>
      <c r="B62" s="242"/>
      <c r="C62" s="152"/>
      <c r="D62" s="152"/>
      <c r="E62" s="152"/>
      <c r="F62" s="241"/>
      <c r="G62" s="242"/>
      <c r="H62" s="152"/>
      <c r="I62" s="152"/>
      <c r="J62" s="152"/>
    </row>
    <row r="63" spans="1:10" s="238" customFormat="1" ht="30" customHeight="1">
      <c r="A63" s="241"/>
      <c r="B63" s="242"/>
      <c r="C63" s="152"/>
      <c r="D63" s="152"/>
      <c r="E63" s="152"/>
      <c r="F63" s="241"/>
      <c r="G63" s="242"/>
      <c r="H63" s="152"/>
      <c r="I63" s="152"/>
      <c r="J63" s="152"/>
    </row>
    <row r="64" spans="1:10" s="238" customFormat="1" ht="30" customHeight="1">
      <c r="A64" s="241"/>
      <c r="B64" s="242"/>
      <c r="C64" s="152"/>
      <c r="D64" s="152"/>
      <c r="E64" s="152"/>
      <c r="F64" s="241"/>
      <c r="G64" s="242"/>
      <c r="H64" s="152"/>
      <c r="I64" s="152"/>
      <c r="J64" s="152"/>
    </row>
    <row r="65" spans="1:10" s="238" customFormat="1" ht="30" customHeight="1">
      <c r="A65" s="241"/>
      <c r="B65" s="242"/>
      <c r="C65" s="152"/>
      <c r="D65" s="152"/>
      <c r="E65" s="152"/>
      <c r="F65" s="241"/>
      <c r="G65" s="242"/>
      <c r="H65" s="152"/>
      <c r="I65" s="152"/>
      <c r="J65" s="152"/>
    </row>
    <row r="66" spans="1:10" s="238" customFormat="1" ht="30" customHeight="1">
      <c r="A66" s="241"/>
      <c r="B66" s="242"/>
      <c r="C66" s="152"/>
      <c r="D66" s="152"/>
      <c r="E66" s="152"/>
      <c r="F66" s="241"/>
      <c r="G66" s="242"/>
      <c r="H66" s="152"/>
      <c r="I66" s="152"/>
      <c r="J66" s="152"/>
    </row>
    <row r="67" spans="1:10" s="238" customFormat="1" ht="30" customHeight="1">
      <c r="A67" s="241"/>
      <c r="B67" s="242"/>
      <c r="C67" s="152"/>
      <c r="D67" s="152"/>
      <c r="E67" s="152"/>
      <c r="F67" s="241"/>
      <c r="G67" s="242"/>
      <c r="H67" s="152"/>
      <c r="I67" s="152"/>
      <c r="J67" s="152"/>
    </row>
    <row r="68" spans="1:10" s="238" customFormat="1" ht="30" customHeight="1">
      <c r="A68" s="241"/>
      <c r="B68" s="242"/>
      <c r="C68" s="152"/>
      <c r="D68" s="152"/>
      <c r="E68" s="152"/>
      <c r="F68" s="241"/>
      <c r="G68" s="242"/>
      <c r="H68" s="152"/>
      <c r="I68" s="152"/>
      <c r="J68" s="152"/>
    </row>
    <row r="69" spans="1:10" s="238" customFormat="1" ht="30" customHeight="1">
      <c r="A69" s="241"/>
      <c r="B69" s="242"/>
      <c r="C69" s="152"/>
      <c r="D69" s="152"/>
      <c r="E69" s="152"/>
      <c r="F69" s="241"/>
      <c r="G69" s="242"/>
      <c r="H69" s="152"/>
      <c r="I69" s="152"/>
      <c r="J69" s="152"/>
    </row>
    <row r="70" spans="1:10" s="238" customFormat="1" ht="30" customHeight="1">
      <c r="A70" s="241"/>
      <c r="B70" s="242"/>
      <c r="C70" s="152"/>
      <c r="D70" s="152"/>
      <c r="E70" s="152"/>
      <c r="F70" s="241"/>
      <c r="G70" s="242"/>
      <c r="H70" s="152"/>
      <c r="I70" s="152"/>
      <c r="J70" s="152"/>
    </row>
    <row r="71" spans="1:10" s="238" customFormat="1" ht="30" customHeight="1">
      <c r="A71" s="241"/>
      <c r="B71" s="242"/>
      <c r="C71" s="152"/>
      <c r="D71" s="152"/>
      <c r="E71" s="152"/>
      <c r="F71" s="241"/>
      <c r="G71" s="242"/>
      <c r="H71" s="152"/>
      <c r="I71" s="152"/>
      <c r="J71" s="152"/>
    </row>
    <row r="72" spans="1:10" s="238" customFormat="1" ht="30" customHeight="1">
      <c r="A72" s="241"/>
      <c r="B72" s="242"/>
      <c r="C72" s="152"/>
      <c r="D72" s="152"/>
      <c r="E72" s="152"/>
      <c r="F72" s="241"/>
      <c r="G72" s="242"/>
      <c r="H72" s="152"/>
      <c r="I72" s="152"/>
      <c r="J72" s="152"/>
    </row>
    <row r="73" spans="1:10" s="238" customFormat="1" ht="30" customHeight="1">
      <c r="A73" s="241"/>
      <c r="B73" s="242"/>
      <c r="C73" s="152"/>
      <c r="D73" s="152"/>
      <c r="E73" s="152"/>
      <c r="F73" s="241"/>
      <c r="G73" s="242"/>
      <c r="H73" s="152"/>
      <c r="I73" s="152"/>
      <c r="J73" s="152"/>
    </row>
    <row r="74" spans="1:10" s="238" customFormat="1" ht="30" customHeight="1">
      <c r="A74" s="241"/>
      <c r="B74" s="242"/>
      <c r="C74" s="152"/>
      <c r="D74" s="152"/>
      <c r="E74" s="152"/>
      <c r="F74" s="241"/>
      <c r="G74" s="242"/>
      <c r="H74" s="152"/>
      <c r="I74" s="152"/>
      <c r="J74" s="152"/>
    </row>
    <row r="75" spans="1:10" s="238" customFormat="1" ht="30" customHeight="1">
      <c r="A75" s="241"/>
      <c r="B75" s="242"/>
      <c r="C75" s="152"/>
      <c r="D75" s="152"/>
      <c r="E75" s="152"/>
      <c r="F75" s="241"/>
      <c r="G75" s="242"/>
      <c r="H75" s="152"/>
      <c r="I75" s="152"/>
      <c r="J75" s="152"/>
    </row>
    <row r="76" spans="1:10" s="238" customFormat="1" ht="30" customHeight="1">
      <c r="A76" s="241"/>
      <c r="B76" s="242"/>
      <c r="C76" s="152"/>
      <c r="D76" s="152"/>
      <c r="E76" s="152"/>
      <c r="F76" s="241"/>
      <c r="G76" s="242"/>
      <c r="H76" s="152"/>
      <c r="I76" s="152"/>
      <c r="J76" s="152"/>
    </row>
    <row r="77" spans="1:10" s="238" customFormat="1" ht="30" customHeight="1">
      <c r="A77" s="241"/>
      <c r="B77" s="242"/>
      <c r="C77" s="152"/>
      <c r="D77" s="152"/>
      <c r="E77" s="152"/>
      <c r="F77" s="241"/>
      <c r="G77" s="242"/>
      <c r="H77" s="152"/>
      <c r="I77" s="152"/>
      <c r="J77" s="152"/>
    </row>
    <row r="78" spans="1:10" s="238" customFormat="1" ht="30" customHeight="1">
      <c r="A78" s="241"/>
      <c r="B78" s="242"/>
      <c r="C78" s="152"/>
      <c r="D78" s="152"/>
      <c r="E78" s="152"/>
      <c r="F78" s="241"/>
      <c r="G78" s="242"/>
      <c r="H78" s="152"/>
      <c r="I78" s="152"/>
      <c r="J78" s="152"/>
    </row>
    <row r="79" spans="1:10" s="238" customFormat="1" ht="30" customHeight="1">
      <c r="A79" s="241"/>
      <c r="B79" s="242"/>
      <c r="C79" s="152"/>
      <c r="D79" s="152"/>
      <c r="E79" s="152"/>
      <c r="F79" s="241"/>
      <c r="G79" s="242"/>
      <c r="H79" s="152"/>
      <c r="I79" s="152"/>
      <c r="J79" s="152"/>
    </row>
    <row r="80" spans="1:10" s="238" customFormat="1" ht="30" customHeight="1">
      <c r="A80" s="241"/>
      <c r="B80" s="242"/>
      <c r="C80" s="152"/>
      <c r="D80" s="152"/>
      <c r="E80" s="152"/>
      <c r="F80" s="241"/>
      <c r="G80" s="242"/>
      <c r="H80" s="152"/>
      <c r="I80" s="152"/>
      <c r="J80" s="152"/>
    </row>
    <row r="81" spans="1:10" s="238" customFormat="1" ht="30" customHeight="1">
      <c r="A81" s="241"/>
      <c r="B81" s="242"/>
      <c r="C81" s="152"/>
      <c r="D81" s="152"/>
      <c r="E81" s="152"/>
      <c r="F81" s="241"/>
      <c r="G81" s="242"/>
      <c r="H81" s="152"/>
      <c r="I81" s="152"/>
      <c r="J81" s="152"/>
    </row>
    <row r="82" spans="1:10" s="238" customFormat="1" ht="30" customHeight="1">
      <c r="A82" s="241"/>
      <c r="B82" s="242"/>
      <c r="C82" s="152"/>
      <c r="D82" s="152"/>
      <c r="E82" s="152"/>
      <c r="F82" s="241"/>
      <c r="G82" s="242"/>
      <c r="H82" s="152"/>
      <c r="I82" s="152"/>
      <c r="J82" s="152"/>
    </row>
    <row r="83" spans="1:10" s="238" customFormat="1" ht="30" customHeight="1">
      <c r="A83" s="241"/>
      <c r="B83" s="242"/>
      <c r="C83" s="152"/>
      <c r="D83" s="152"/>
      <c r="E83" s="152"/>
      <c r="F83" s="241"/>
      <c r="G83" s="242"/>
      <c r="H83" s="152"/>
      <c r="I83" s="152"/>
      <c r="J83" s="152"/>
    </row>
    <row r="84" spans="1:10" s="238" customFormat="1" ht="30" customHeight="1">
      <c r="A84" s="241"/>
      <c r="B84" s="242"/>
      <c r="C84" s="152"/>
      <c r="D84" s="152"/>
      <c r="E84" s="152"/>
      <c r="F84" s="241"/>
      <c r="G84" s="242"/>
      <c r="H84" s="152"/>
      <c r="I84" s="152"/>
      <c r="J84" s="152"/>
    </row>
    <row r="85" spans="1:10" s="238" customFormat="1" ht="30" customHeight="1">
      <c r="A85" s="241"/>
      <c r="B85" s="242"/>
      <c r="C85" s="152"/>
      <c r="D85" s="152"/>
      <c r="E85" s="152"/>
      <c r="F85" s="241"/>
      <c r="G85" s="242"/>
      <c r="H85" s="152"/>
      <c r="I85" s="152"/>
      <c r="J85" s="152"/>
    </row>
    <row r="86" spans="1:10" s="238" customFormat="1" ht="30" customHeight="1">
      <c r="A86" s="241"/>
      <c r="B86" s="242"/>
      <c r="C86" s="152"/>
      <c r="D86" s="152"/>
      <c r="E86" s="152"/>
      <c r="F86" s="241"/>
      <c r="G86" s="242"/>
      <c r="H86" s="152"/>
      <c r="I86" s="152"/>
      <c r="J86" s="152"/>
    </row>
    <row r="87" spans="1:10" s="238" customFormat="1" ht="30" customHeight="1">
      <c r="A87" s="241"/>
      <c r="B87" s="242"/>
      <c r="C87" s="152"/>
      <c r="D87" s="152"/>
      <c r="E87" s="152"/>
      <c r="F87" s="241"/>
      <c r="G87" s="242"/>
      <c r="H87" s="152"/>
      <c r="I87" s="152"/>
      <c r="J87" s="152"/>
    </row>
    <row r="88" spans="1:10" s="238" customFormat="1" ht="30" customHeight="1">
      <c r="A88" s="241"/>
      <c r="B88" s="242"/>
      <c r="C88" s="152"/>
      <c r="D88" s="152"/>
      <c r="E88" s="152"/>
      <c r="F88" s="241"/>
      <c r="G88" s="242"/>
      <c r="H88" s="152"/>
      <c r="I88" s="152"/>
      <c r="J88" s="152"/>
    </row>
    <row r="89" spans="1:10" s="238" customFormat="1" ht="30" customHeight="1">
      <c r="A89" s="241"/>
      <c r="B89" s="242"/>
      <c r="C89" s="152"/>
      <c r="D89" s="152"/>
      <c r="E89" s="152"/>
      <c r="F89" s="241"/>
      <c r="G89" s="242"/>
      <c r="H89" s="152"/>
      <c r="I89" s="152"/>
      <c r="J89" s="152"/>
    </row>
    <row r="90" spans="1:10" s="238" customFormat="1" ht="30" customHeight="1">
      <c r="A90" s="241"/>
      <c r="B90" s="242"/>
      <c r="C90" s="152"/>
      <c r="D90" s="152"/>
      <c r="E90" s="152"/>
      <c r="F90" s="241"/>
      <c r="G90" s="242"/>
      <c r="H90" s="152"/>
      <c r="I90" s="152"/>
      <c r="J90" s="152"/>
    </row>
    <row r="91" spans="1:10" s="238" customFormat="1" ht="30" customHeight="1">
      <c r="A91" s="241"/>
      <c r="B91" s="242"/>
      <c r="C91" s="152"/>
      <c r="D91" s="152"/>
      <c r="E91" s="152"/>
      <c r="F91" s="241"/>
      <c r="G91" s="242"/>
      <c r="H91" s="152"/>
      <c r="I91" s="152"/>
      <c r="J91" s="152"/>
    </row>
    <row r="92" spans="1:10" s="238" customFormat="1" ht="30" customHeight="1">
      <c r="A92" s="241"/>
      <c r="B92" s="242"/>
      <c r="C92" s="152"/>
      <c r="D92" s="152"/>
      <c r="E92" s="152"/>
      <c r="F92" s="241"/>
      <c r="G92" s="242"/>
      <c r="H92" s="152"/>
      <c r="I92" s="152"/>
      <c r="J92" s="152"/>
    </row>
    <row r="93" spans="1:10" s="238" customFormat="1" ht="30" customHeight="1">
      <c r="A93" s="241"/>
      <c r="B93" s="242"/>
      <c r="C93" s="152"/>
      <c r="D93" s="152"/>
      <c r="E93" s="152"/>
      <c r="F93" s="241"/>
      <c r="G93" s="242"/>
      <c r="H93" s="152"/>
      <c r="I93" s="152"/>
      <c r="J93" s="152"/>
    </row>
    <row r="94" spans="1:10" s="238" customFormat="1" ht="30" customHeight="1">
      <c r="A94" s="241"/>
      <c r="B94" s="242"/>
      <c r="C94" s="152"/>
      <c r="D94" s="152"/>
      <c r="E94" s="152"/>
      <c r="F94" s="241"/>
      <c r="G94" s="242"/>
      <c r="H94" s="152"/>
      <c r="I94" s="152"/>
      <c r="J94" s="152"/>
    </row>
    <row r="95" spans="1:10" s="238" customFormat="1" ht="30" customHeight="1">
      <c r="A95" s="241"/>
      <c r="B95" s="242"/>
      <c r="C95" s="152"/>
      <c r="D95" s="152"/>
      <c r="E95" s="152"/>
      <c r="F95" s="241"/>
      <c r="G95" s="242"/>
      <c r="H95" s="152"/>
      <c r="I95" s="152"/>
      <c r="J95" s="152"/>
    </row>
    <row r="96" spans="1:10" s="238" customFormat="1" ht="30" customHeight="1">
      <c r="A96" s="241"/>
      <c r="B96" s="242"/>
      <c r="C96" s="152"/>
      <c r="D96" s="152"/>
      <c r="E96" s="152"/>
      <c r="F96" s="241"/>
      <c r="G96" s="242"/>
      <c r="H96" s="152"/>
      <c r="I96" s="152"/>
      <c r="J96" s="152"/>
    </row>
    <row r="97" spans="1:10" s="238" customFormat="1" ht="30" customHeight="1">
      <c r="A97" s="241"/>
      <c r="B97" s="242"/>
      <c r="C97" s="152"/>
      <c r="D97" s="152"/>
      <c r="E97" s="152"/>
      <c r="F97" s="241"/>
      <c r="G97" s="242"/>
      <c r="H97" s="152"/>
      <c r="I97" s="152"/>
      <c r="J97" s="152"/>
    </row>
    <row r="98" spans="1:10" s="238" customFormat="1" ht="30" customHeight="1">
      <c r="A98" s="241"/>
      <c r="B98" s="242"/>
      <c r="C98" s="152"/>
      <c r="D98" s="152"/>
      <c r="E98" s="152"/>
      <c r="F98" s="241"/>
      <c r="G98" s="242"/>
      <c r="H98" s="152"/>
      <c r="I98" s="152"/>
      <c r="J98" s="152"/>
    </row>
    <row r="99" spans="1:10" s="238" customFormat="1" ht="30" customHeight="1">
      <c r="A99" s="241"/>
      <c r="B99" s="242"/>
      <c r="C99" s="152"/>
      <c r="D99" s="152"/>
      <c r="E99" s="152"/>
      <c r="F99" s="241"/>
      <c r="G99" s="242"/>
      <c r="H99" s="152"/>
      <c r="I99" s="152"/>
      <c r="J99" s="152"/>
    </row>
    <row r="100" spans="1:10" s="238" customFormat="1" ht="30" customHeight="1">
      <c r="A100" s="241"/>
      <c r="B100" s="242"/>
      <c r="C100" s="152"/>
      <c r="D100" s="152"/>
      <c r="E100" s="152"/>
      <c r="F100" s="241"/>
      <c r="G100" s="242"/>
      <c r="H100" s="152"/>
      <c r="I100" s="152"/>
      <c r="J100" s="152"/>
    </row>
    <row r="101" spans="1:10" s="238" customFormat="1" ht="30" customHeight="1">
      <c r="A101" s="241"/>
      <c r="B101" s="242"/>
      <c r="C101" s="152"/>
      <c r="D101" s="152"/>
      <c r="E101" s="152"/>
      <c r="F101" s="241"/>
      <c r="G101" s="242"/>
      <c r="H101" s="152"/>
      <c r="I101" s="152"/>
      <c r="J101" s="152"/>
    </row>
    <row r="102" spans="1:10" s="238" customFormat="1" ht="30" customHeight="1">
      <c r="A102" s="241"/>
      <c r="B102" s="242"/>
      <c r="C102" s="152"/>
      <c r="D102" s="152"/>
      <c r="E102" s="152"/>
      <c r="F102" s="241"/>
      <c r="G102" s="242"/>
      <c r="H102" s="152"/>
      <c r="I102" s="152"/>
      <c r="J102" s="152"/>
    </row>
    <row r="103" spans="1:10" s="238" customFormat="1" ht="30" customHeight="1">
      <c r="A103" s="241"/>
      <c r="B103" s="242"/>
      <c r="C103" s="152"/>
      <c r="D103" s="152"/>
      <c r="E103" s="152"/>
      <c r="F103" s="241"/>
      <c r="G103" s="242"/>
      <c r="H103" s="152"/>
      <c r="I103" s="152"/>
      <c r="J103" s="152"/>
    </row>
    <row r="104" spans="1:10" s="238" customFormat="1" ht="30" customHeight="1">
      <c r="A104" s="241"/>
      <c r="B104" s="242"/>
      <c r="C104" s="152"/>
      <c r="D104" s="152"/>
      <c r="E104" s="152"/>
      <c r="F104" s="241"/>
      <c r="G104" s="242"/>
      <c r="H104" s="152"/>
      <c r="I104" s="152"/>
      <c r="J104" s="152"/>
    </row>
    <row r="105" spans="1:10" s="238" customFormat="1" ht="30" customHeight="1">
      <c r="A105" s="241"/>
      <c r="B105" s="242"/>
      <c r="C105" s="152"/>
      <c r="D105" s="152"/>
      <c r="E105" s="152"/>
      <c r="F105" s="241"/>
      <c r="G105" s="242"/>
      <c r="H105" s="152"/>
      <c r="I105" s="152"/>
      <c r="J105" s="152"/>
    </row>
    <row r="106" spans="1:10" s="238" customFormat="1" ht="30" customHeight="1">
      <c r="A106" s="241"/>
      <c r="B106" s="242"/>
      <c r="C106" s="152"/>
      <c r="D106" s="152"/>
      <c r="E106" s="152"/>
      <c r="F106" s="241"/>
      <c r="G106" s="242"/>
      <c r="H106" s="152"/>
      <c r="I106" s="152"/>
      <c r="J106" s="152"/>
    </row>
    <row r="107" spans="1:10" s="238" customFormat="1" ht="30" customHeight="1">
      <c r="A107" s="241"/>
      <c r="B107" s="242"/>
      <c r="C107" s="152"/>
      <c r="D107" s="152"/>
      <c r="E107" s="152"/>
      <c r="F107" s="241"/>
      <c r="G107" s="242"/>
      <c r="H107" s="152"/>
      <c r="I107" s="152"/>
      <c r="J107" s="152"/>
    </row>
    <row r="108" spans="1:10" s="238" customFormat="1" ht="30" customHeight="1">
      <c r="A108" s="241"/>
      <c r="B108" s="242"/>
      <c r="C108" s="152"/>
      <c r="D108" s="152"/>
      <c r="E108" s="152"/>
      <c r="F108" s="241"/>
      <c r="G108" s="242"/>
      <c r="H108" s="152"/>
      <c r="I108" s="152"/>
      <c r="J108" s="152"/>
    </row>
    <row r="109" spans="1:10" s="238" customFormat="1" ht="30" customHeight="1">
      <c r="A109" s="241"/>
      <c r="B109" s="242"/>
      <c r="C109" s="152"/>
      <c r="D109" s="152"/>
      <c r="E109" s="152"/>
      <c r="F109" s="241"/>
      <c r="G109" s="242"/>
      <c r="H109" s="152"/>
      <c r="I109" s="152"/>
      <c r="J109" s="152"/>
    </row>
    <row r="110" spans="1:10" s="238" customFormat="1" ht="30" customHeight="1">
      <c r="A110" s="241"/>
      <c r="B110" s="242"/>
      <c r="C110" s="152"/>
      <c r="D110" s="152"/>
      <c r="E110" s="152"/>
      <c r="F110" s="241"/>
      <c r="G110" s="242"/>
      <c r="H110" s="152"/>
      <c r="I110" s="152"/>
      <c r="J110" s="152"/>
    </row>
    <row r="111" spans="1:10" s="238" customFormat="1" ht="30" customHeight="1">
      <c r="A111" s="241"/>
      <c r="B111" s="242"/>
      <c r="C111" s="152"/>
      <c r="D111" s="152"/>
      <c r="E111" s="152"/>
      <c r="F111" s="241"/>
      <c r="G111" s="242"/>
      <c r="H111" s="152"/>
      <c r="I111" s="152"/>
      <c r="J111" s="152"/>
    </row>
    <row r="112" spans="1:10" s="238" customFormat="1" ht="30" customHeight="1">
      <c r="A112" s="241"/>
      <c r="B112" s="242"/>
      <c r="C112" s="152"/>
      <c r="D112" s="152"/>
      <c r="E112" s="152"/>
      <c r="F112" s="241"/>
      <c r="G112" s="242"/>
      <c r="H112" s="152"/>
      <c r="I112" s="152"/>
      <c r="J112" s="152"/>
    </row>
    <row r="113" spans="1:10" s="238" customFormat="1" ht="30" customHeight="1">
      <c r="A113" s="241"/>
      <c r="B113" s="242"/>
      <c r="C113" s="152"/>
      <c r="D113" s="152"/>
      <c r="E113" s="152"/>
      <c r="F113" s="241"/>
      <c r="G113" s="242"/>
      <c r="H113" s="152"/>
      <c r="I113" s="152"/>
      <c r="J113" s="152"/>
    </row>
    <row r="114" spans="1:10" s="238" customFormat="1" ht="30" customHeight="1">
      <c r="A114" s="241"/>
      <c r="B114" s="242"/>
      <c r="C114" s="152"/>
      <c r="D114" s="152"/>
      <c r="E114" s="152"/>
      <c r="F114" s="241"/>
      <c r="G114" s="242"/>
      <c r="H114" s="152"/>
      <c r="I114" s="152"/>
      <c r="J114" s="152"/>
    </row>
    <row r="115" spans="1:10" s="238" customFormat="1" ht="30" customHeight="1">
      <c r="A115" s="241"/>
      <c r="B115" s="242"/>
      <c r="C115" s="152"/>
      <c r="D115" s="152"/>
      <c r="E115" s="152"/>
      <c r="F115" s="241"/>
      <c r="G115" s="242"/>
      <c r="H115" s="152"/>
      <c r="I115" s="152"/>
      <c r="J115" s="152"/>
    </row>
    <row r="116" spans="1:10" s="238" customFormat="1" ht="30" customHeight="1">
      <c r="A116" s="241"/>
      <c r="B116" s="242"/>
      <c r="C116" s="152"/>
      <c r="D116" s="152"/>
      <c r="E116" s="152"/>
      <c r="F116" s="241"/>
      <c r="G116" s="242"/>
      <c r="H116" s="152"/>
      <c r="I116" s="152"/>
      <c r="J116" s="152"/>
    </row>
    <row r="117" spans="1:10" s="238" customFormat="1" ht="30" customHeight="1">
      <c r="A117" s="241"/>
      <c r="B117" s="242"/>
      <c r="C117" s="152"/>
      <c r="D117" s="152"/>
      <c r="E117" s="152"/>
      <c r="F117" s="241"/>
      <c r="G117" s="242"/>
      <c r="H117" s="152"/>
      <c r="I117" s="152"/>
      <c r="J117" s="152"/>
    </row>
    <row r="118" spans="1:10" s="238" customFormat="1" ht="30" customHeight="1">
      <c r="A118" s="241"/>
      <c r="B118" s="242"/>
      <c r="C118" s="152"/>
      <c r="D118" s="152"/>
      <c r="E118" s="152"/>
      <c r="F118" s="241"/>
      <c r="G118" s="242"/>
      <c r="H118" s="152"/>
      <c r="I118" s="152"/>
      <c r="J118" s="152"/>
    </row>
    <row r="119" spans="1:10" s="238" customFormat="1" ht="30" customHeight="1">
      <c r="A119" s="241"/>
      <c r="B119" s="242"/>
      <c r="C119" s="152"/>
      <c r="D119" s="152"/>
      <c r="E119" s="152"/>
      <c r="F119" s="241"/>
      <c r="G119" s="242"/>
      <c r="H119" s="152"/>
      <c r="I119" s="152"/>
      <c r="J119" s="152"/>
    </row>
    <row r="120" spans="1:10" s="238" customFormat="1" ht="30" customHeight="1">
      <c r="A120" s="241"/>
      <c r="B120" s="242"/>
      <c r="C120" s="152"/>
      <c r="D120" s="152"/>
      <c r="E120" s="152"/>
      <c r="F120" s="241"/>
      <c r="G120" s="242"/>
      <c r="H120" s="152"/>
      <c r="I120" s="152"/>
      <c r="J120" s="152"/>
    </row>
    <row r="121" spans="1:10" s="238" customFormat="1" ht="30" customHeight="1">
      <c r="A121" s="241"/>
      <c r="B121" s="242"/>
      <c r="C121" s="152"/>
      <c r="D121" s="152"/>
      <c r="E121" s="152"/>
      <c r="F121" s="241"/>
      <c r="G121" s="242"/>
      <c r="H121" s="152"/>
      <c r="I121" s="152"/>
      <c r="J121" s="152"/>
    </row>
    <row r="122" spans="1:10" s="238" customFormat="1" ht="30" customHeight="1">
      <c r="A122" s="241"/>
      <c r="B122" s="242"/>
      <c r="C122" s="152"/>
      <c r="D122" s="152"/>
      <c r="E122" s="152"/>
      <c r="F122" s="241"/>
      <c r="G122" s="242"/>
      <c r="H122" s="152"/>
      <c r="I122" s="152"/>
      <c r="J122" s="152"/>
    </row>
    <row r="123" spans="1:10" s="238" customFormat="1" ht="30" customHeight="1">
      <c r="A123" s="241"/>
      <c r="B123" s="242"/>
      <c r="C123" s="152"/>
      <c r="D123" s="152"/>
      <c r="E123" s="152"/>
      <c r="F123" s="241"/>
      <c r="G123" s="242"/>
      <c r="H123" s="152"/>
      <c r="I123" s="152"/>
      <c r="J123" s="152"/>
    </row>
    <row r="124" spans="1:10" s="238" customFormat="1" ht="30" customHeight="1">
      <c r="A124" s="241"/>
      <c r="B124" s="242"/>
      <c r="C124" s="152"/>
      <c r="D124" s="152"/>
      <c r="E124" s="152"/>
      <c r="F124" s="241"/>
      <c r="G124" s="242"/>
      <c r="H124" s="152"/>
      <c r="I124" s="152"/>
      <c r="J124" s="152"/>
    </row>
    <row r="125" spans="1:10" s="238" customFormat="1" ht="30" customHeight="1">
      <c r="A125" s="241"/>
      <c r="B125" s="242"/>
      <c r="C125" s="152"/>
      <c r="D125" s="152"/>
      <c r="E125" s="152"/>
      <c r="F125" s="241"/>
      <c r="G125" s="242"/>
      <c r="H125" s="152"/>
      <c r="I125" s="152"/>
      <c r="J125" s="152"/>
    </row>
    <row r="126" spans="1:10" s="238" customFormat="1" ht="30" customHeight="1">
      <c r="A126" s="241"/>
      <c r="B126" s="242"/>
      <c r="C126" s="152"/>
      <c r="D126" s="152"/>
      <c r="E126" s="152"/>
      <c r="F126" s="241"/>
      <c r="G126" s="242"/>
      <c r="H126" s="152"/>
      <c r="I126" s="152"/>
      <c r="J126" s="152"/>
    </row>
    <row r="127" spans="1:10" s="238" customFormat="1" ht="30" customHeight="1">
      <c r="A127" s="241"/>
      <c r="B127" s="242"/>
      <c r="C127" s="152"/>
      <c r="D127" s="152"/>
      <c r="E127" s="152"/>
      <c r="F127" s="241"/>
      <c r="G127" s="242"/>
      <c r="H127" s="152"/>
      <c r="I127" s="152"/>
      <c r="J127" s="152"/>
    </row>
    <row r="128" spans="1:10" s="238" customFormat="1" ht="30" customHeight="1">
      <c r="A128" s="241"/>
      <c r="B128" s="242"/>
      <c r="C128" s="152"/>
      <c r="D128" s="152"/>
      <c r="E128" s="152"/>
      <c r="F128" s="241"/>
      <c r="G128" s="242"/>
      <c r="H128" s="152"/>
      <c r="I128" s="152"/>
      <c r="J128" s="152"/>
    </row>
    <row r="129" spans="1:10" s="238" customFormat="1" ht="30" customHeight="1">
      <c r="A129" s="241"/>
      <c r="B129" s="242"/>
      <c r="C129" s="152"/>
      <c r="D129" s="152"/>
      <c r="E129" s="152"/>
      <c r="F129" s="241"/>
      <c r="G129" s="242"/>
      <c r="H129" s="152"/>
      <c r="I129" s="152"/>
      <c r="J129" s="152"/>
    </row>
    <row r="130" spans="1:10" s="238" customFormat="1" ht="30" customHeight="1">
      <c r="A130" s="241"/>
      <c r="B130" s="242"/>
      <c r="C130" s="152"/>
      <c r="D130" s="152"/>
      <c r="E130" s="152"/>
      <c r="F130" s="241"/>
      <c r="G130" s="242"/>
      <c r="H130" s="152"/>
      <c r="I130" s="152"/>
      <c r="J130" s="152"/>
    </row>
    <row r="131" spans="1:10" s="238" customFormat="1" ht="30" customHeight="1">
      <c r="A131" s="241"/>
      <c r="B131" s="242"/>
      <c r="C131" s="152"/>
      <c r="D131" s="152"/>
      <c r="E131" s="152"/>
      <c r="F131" s="241"/>
      <c r="G131" s="242"/>
      <c r="H131" s="152"/>
      <c r="I131" s="152"/>
      <c r="J131" s="152"/>
    </row>
    <row r="132" spans="1:10" s="238" customFormat="1" ht="30" customHeight="1">
      <c r="A132" s="241"/>
      <c r="B132" s="242"/>
      <c r="C132" s="152"/>
      <c r="D132" s="152"/>
      <c r="E132" s="152"/>
      <c r="F132" s="241"/>
      <c r="G132" s="242"/>
      <c r="H132" s="152"/>
      <c r="I132" s="152"/>
      <c r="J132" s="152"/>
    </row>
    <row r="133" spans="1:10" s="238" customFormat="1" ht="30" customHeight="1">
      <c r="A133" s="241"/>
      <c r="B133" s="242"/>
      <c r="C133" s="152"/>
      <c r="D133" s="152"/>
      <c r="E133" s="152"/>
      <c r="F133" s="241"/>
      <c r="G133" s="242"/>
      <c r="H133" s="152"/>
      <c r="I133" s="152"/>
      <c r="J133" s="152"/>
    </row>
    <row r="134" spans="1:10" s="238" customFormat="1" ht="30" customHeight="1">
      <c r="A134" s="241"/>
      <c r="B134" s="242"/>
      <c r="C134" s="152"/>
      <c r="D134" s="152"/>
      <c r="E134" s="152"/>
      <c r="F134" s="241"/>
      <c r="G134" s="242"/>
      <c r="H134" s="152"/>
      <c r="I134" s="152"/>
      <c r="J134" s="152"/>
    </row>
    <row r="135" spans="1:10" s="238" customFormat="1" ht="30" customHeight="1">
      <c r="A135" s="241"/>
      <c r="B135" s="242"/>
      <c r="C135" s="152"/>
      <c r="D135" s="152"/>
      <c r="E135" s="152"/>
      <c r="F135" s="241"/>
      <c r="G135" s="242"/>
      <c r="H135" s="152"/>
      <c r="I135" s="152"/>
      <c r="J135" s="152"/>
    </row>
    <row r="136" spans="1:10" s="238" customFormat="1" ht="30" customHeight="1">
      <c r="A136" s="241"/>
      <c r="B136" s="242"/>
      <c r="C136" s="152"/>
      <c r="D136" s="152"/>
      <c r="E136" s="152"/>
      <c r="F136" s="241"/>
      <c r="G136" s="242"/>
      <c r="H136" s="152"/>
      <c r="I136" s="152"/>
      <c r="J136" s="152"/>
    </row>
    <row r="137" spans="1:10" s="238" customFormat="1" ht="30" customHeight="1">
      <c r="A137" s="241"/>
      <c r="B137" s="242"/>
      <c r="C137" s="152"/>
      <c r="D137" s="152"/>
      <c r="E137" s="152"/>
      <c r="F137" s="241"/>
      <c r="G137" s="242"/>
      <c r="H137" s="152"/>
      <c r="I137" s="152"/>
      <c r="J137" s="152"/>
    </row>
    <row r="138" spans="1:10" s="238" customFormat="1" ht="30" customHeight="1">
      <c r="A138" s="241"/>
      <c r="B138" s="242"/>
      <c r="C138" s="152"/>
      <c r="D138" s="152"/>
      <c r="E138" s="152"/>
      <c r="F138" s="241"/>
      <c r="G138" s="242"/>
      <c r="H138" s="152"/>
      <c r="I138" s="152"/>
      <c r="J138" s="152"/>
    </row>
    <row r="139" spans="1:10" s="238" customFormat="1" ht="30" customHeight="1">
      <c r="A139" s="241"/>
      <c r="B139" s="242"/>
      <c r="C139" s="152"/>
      <c r="D139" s="152"/>
      <c r="E139" s="152"/>
      <c r="F139" s="241"/>
      <c r="G139" s="242"/>
      <c r="H139" s="152"/>
      <c r="I139" s="152"/>
      <c r="J139" s="152"/>
    </row>
    <row r="140" spans="1:10" s="238" customFormat="1" ht="30" customHeight="1">
      <c r="A140" s="241"/>
      <c r="B140" s="242"/>
      <c r="C140" s="152"/>
      <c r="D140" s="152"/>
      <c r="E140" s="152"/>
      <c r="F140" s="241"/>
      <c r="G140" s="242"/>
      <c r="H140" s="152"/>
      <c r="I140" s="152"/>
      <c r="J140" s="152"/>
    </row>
    <row r="141" spans="1:10" s="238" customFormat="1" ht="30" customHeight="1">
      <c r="A141" s="241"/>
      <c r="B141" s="242"/>
      <c r="C141" s="152"/>
      <c r="D141" s="152"/>
      <c r="E141" s="152"/>
      <c r="F141" s="241"/>
      <c r="G141" s="242"/>
      <c r="H141" s="152"/>
      <c r="I141" s="152"/>
      <c r="J141" s="152"/>
    </row>
    <row r="142" spans="1:10" s="238" customFormat="1" ht="30" customHeight="1">
      <c r="A142" s="241"/>
      <c r="B142" s="242"/>
      <c r="C142" s="152"/>
      <c r="D142" s="152"/>
      <c r="E142" s="152"/>
      <c r="F142" s="241"/>
      <c r="G142" s="242"/>
      <c r="H142" s="152"/>
      <c r="I142" s="152"/>
      <c r="J142" s="152"/>
    </row>
    <row r="143" spans="1:10" s="238" customFormat="1" ht="30" customHeight="1">
      <c r="A143" s="241"/>
      <c r="B143" s="242"/>
      <c r="C143" s="152"/>
      <c r="D143" s="152"/>
      <c r="E143" s="152"/>
      <c r="F143" s="241"/>
      <c r="G143" s="242"/>
      <c r="H143" s="152"/>
      <c r="I143" s="152"/>
      <c r="J143" s="152"/>
    </row>
    <row r="144" spans="1:10" s="238" customFormat="1" ht="30" customHeight="1">
      <c r="A144" s="241"/>
      <c r="B144" s="242"/>
      <c r="C144" s="152"/>
      <c r="D144" s="152"/>
      <c r="E144" s="152"/>
      <c r="F144" s="241"/>
      <c r="G144" s="242"/>
      <c r="H144" s="152"/>
      <c r="I144" s="152"/>
      <c r="J144" s="152"/>
    </row>
    <row r="145" spans="1:10" s="238" customFormat="1" ht="30" customHeight="1">
      <c r="A145" s="241"/>
      <c r="B145" s="242"/>
      <c r="C145" s="152"/>
      <c r="D145" s="152"/>
      <c r="E145" s="152"/>
      <c r="F145" s="241"/>
      <c r="G145" s="242"/>
      <c r="H145" s="152"/>
      <c r="I145" s="152"/>
      <c r="J145" s="152"/>
    </row>
    <row r="146" spans="1:10" s="238" customFormat="1" ht="30" customHeight="1">
      <c r="A146" s="241"/>
      <c r="B146" s="242"/>
      <c r="C146" s="152"/>
      <c r="D146" s="152"/>
      <c r="E146" s="152"/>
      <c r="F146" s="241"/>
      <c r="G146" s="242"/>
      <c r="H146" s="152"/>
      <c r="I146" s="152"/>
      <c r="J146" s="152"/>
    </row>
    <row r="147" spans="1:10" s="238" customFormat="1" ht="30" customHeight="1">
      <c r="A147" s="241"/>
      <c r="B147" s="242"/>
      <c r="C147" s="152"/>
      <c r="D147" s="152"/>
      <c r="E147" s="152"/>
      <c r="F147" s="241"/>
      <c r="G147" s="242"/>
      <c r="H147" s="152"/>
      <c r="I147" s="152"/>
      <c r="J147" s="152"/>
    </row>
    <row r="148" spans="1:10" s="238" customFormat="1" ht="30" customHeight="1">
      <c r="A148" s="241"/>
      <c r="B148" s="242"/>
      <c r="C148" s="152"/>
      <c r="D148" s="152"/>
      <c r="E148" s="152"/>
      <c r="F148" s="241"/>
      <c r="G148" s="242"/>
      <c r="H148" s="152"/>
      <c r="I148" s="152"/>
      <c r="J148" s="152"/>
    </row>
    <row r="149" spans="1:10" s="238" customFormat="1" ht="30" customHeight="1">
      <c r="A149" s="241"/>
      <c r="B149" s="242"/>
      <c r="C149" s="152"/>
      <c r="D149" s="152"/>
      <c r="E149" s="152"/>
      <c r="F149" s="241"/>
      <c r="G149" s="242"/>
      <c r="H149" s="152"/>
      <c r="I149" s="152"/>
      <c r="J149" s="152"/>
    </row>
    <row r="150" spans="1:10" s="238" customFormat="1" ht="30" customHeight="1">
      <c r="A150" s="241"/>
      <c r="B150" s="242"/>
      <c r="C150" s="152"/>
      <c r="D150" s="152"/>
      <c r="E150" s="152"/>
      <c r="F150" s="241"/>
      <c r="G150" s="242"/>
      <c r="H150" s="152"/>
      <c r="I150" s="152"/>
      <c r="J150" s="152"/>
    </row>
    <row r="151" spans="1:10" s="238" customFormat="1" ht="30" customHeight="1">
      <c r="A151" s="241"/>
      <c r="B151" s="242"/>
      <c r="C151" s="152"/>
      <c r="D151" s="152"/>
      <c r="E151" s="152"/>
      <c r="F151" s="241"/>
      <c r="G151" s="242"/>
      <c r="H151" s="152"/>
      <c r="I151" s="152"/>
      <c r="J151" s="152"/>
    </row>
    <row r="152" spans="1:10" s="238" customFormat="1" ht="30" customHeight="1">
      <c r="A152" s="241"/>
      <c r="B152" s="242"/>
      <c r="C152" s="152"/>
      <c r="D152" s="152"/>
      <c r="E152" s="152"/>
      <c r="F152" s="241"/>
      <c r="G152" s="242"/>
      <c r="H152" s="152"/>
      <c r="I152" s="152"/>
      <c r="J152" s="152"/>
    </row>
    <row r="153" spans="1:10" s="238" customFormat="1" ht="30" customHeight="1">
      <c r="A153" s="241"/>
      <c r="B153" s="242"/>
      <c r="C153" s="152"/>
      <c r="D153" s="152"/>
      <c r="E153" s="152"/>
      <c r="F153" s="241"/>
      <c r="G153" s="242"/>
      <c r="H153" s="152"/>
      <c r="I153" s="152"/>
      <c r="J153" s="152"/>
    </row>
    <row r="154" spans="1:10" s="238" customFormat="1" ht="30" customHeight="1">
      <c r="A154" s="241"/>
      <c r="B154" s="242"/>
      <c r="C154" s="152"/>
      <c r="D154" s="152"/>
      <c r="E154" s="152"/>
      <c r="F154" s="241"/>
      <c r="G154" s="242"/>
      <c r="H154" s="152"/>
      <c r="I154" s="152"/>
      <c r="J154" s="152"/>
    </row>
    <row r="155" spans="1:10" s="238" customFormat="1" ht="30" customHeight="1">
      <c r="A155" s="241"/>
      <c r="B155" s="242"/>
      <c r="C155" s="152"/>
      <c r="D155" s="152"/>
      <c r="E155" s="152"/>
      <c r="F155" s="241"/>
      <c r="G155" s="242"/>
      <c r="H155" s="152"/>
      <c r="I155" s="152"/>
      <c r="J155" s="152"/>
    </row>
    <row r="156" spans="1:10" s="238" customFormat="1" ht="30" customHeight="1">
      <c r="A156" s="241"/>
      <c r="B156" s="242"/>
      <c r="C156" s="152"/>
      <c r="D156" s="152"/>
      <c r="E156" s="152"/>
      <c r="F156" s="241"/>
      <c r="G156" s="242"/>
      <c r="H156" s="152"/>
      <c r="I156" s="152"/>
      <c r="J156" s="152"/>
    </row>
    <row r="157" spans="1:10" s="238" customFormat="1" ht="30" customHeight="1">
      <c r="A157" s="241"/>
      <c r="B157" s="242"/>
      <c r="C157" s="152"/>
      <c r="D157" s="152"/>
      <c r="E157" s="152"/>
      <c r="F157" s="241"/>
      <c r="G157" s="242"/>
      <c r="H157" s="152"/>
      <c r="I157" s="152"/>
      <c r="J157" s="152"/>
    </row>
    <row r="158" spans="1:10" s="238" customFormat="1" ht="30" customHeight="1">
      <c r="A158" s="241"/>
      <c r="B158" s="242"/>
      <c r="C158" s="152"/>
      <c r="D158" s="152"/>
      <c r="E158" s="152"/>
      <c r="F158" s="241"/>
      <c r="G158" s="242"/>
      <c r="H158" s="152"/>
      <c r="I158" s="152"/>
      <c r="J158" s="152"/>
    </row>
    <row r="159" spans="1:10" s="238" customFormat="1" ht="30" customHeight="1">
      <c r="A159" s="241"/>
      <c r="B159" s="242"/>
      <c r="C159" s="152"/>
      <c r="D159" s="152"/>
      <c r="E159" s="152"/>
      <c r="F159" s="241"/>
      <c r="G159" s="242"/>
      <c r="H159" s="152"/>
      <c r="I159" s="152"/>
      <c r="J159" s="152"/>
    </row>
    <row r="160" spans="1:10" s="238" customFormat="1" ht="30" customHeight="1">
      <c r="A160" s="241"/>
      <c r="B160" s="242"/>
      <c r="C160" s="152"/>
      <c r="D160" s="152"/>
      <c r="E160" s="152"/>
      <c r="F160" s="241"/>
      <c r="G160" s="242"/>
      <c r="H160" s="152"/>
      <c r="I160" s="152"/>
      <c r="J160" s="152"/>
    </row>
    <row r="161" spans="1:10" s="238" customFormat="1" ht="30" customHeight="1">
      <c r="A161" s="241"/>
      <c r="B161" s="242"/>
      <c r="C161" s="152"/>
      <c r="D161" s="152"/>
      <c r="E161" s="152"/>
      <c r="F161" s="241"/>
      <c r="G161" s="242"/>
      <c r="H161" s="152"/>
      <c r="I161" s="152"/>
      <c r="J161" s="152"/>
    </row>
    <row r="162" spans="1:10" s="238" customFormat="1" ht="30" customHeight="1">
      <c r="A162" s="241"/>
      <c r="B162" s="242"/>
      <c r="C162" s="152"/>
      <c r="D162" s="152"/>
      <c r="E162" s="152"/>
      <c r="F162" s="241"/>
      <c r="G162" s="242"/>
      <c r="H162" s="152"/>
      <c r="I162" s="152"/>
      <c r="J162" s="152"/>
    </row>
    <row r="163" spans="1:10" s="238" customFormat="1" ht="30" customHeight="1">
      <c r="A163" s="241"/>
      <c r="B163" s="242"/>
      <c r="C163" s="152"/>
      <c r="D163" s="152"/>
      <c r="E163" s="152"/>
      <c r="F163" s="241"/>
      <c r="G163" s="242"/>
      <c r="H163" s="152"/>
      <c r="I163" s="152"/>
      <c r="J163" s="152"/>
    </row>
    <row r="164" spans="1:10" s="238" customFormat="1" ht="30" customHeight="1">
      <c r="A164" s="241"/>
      <c r="B164" s="242"/>
      <c r="C164" s="152"/>
      <c r="D164" s="152"/>
      <c r="E164" s="152"/>
      <c r="F164" s="241"/>
      <c r="G164" s="242"/>
      <c r="H164" s="152"/>
      <c r="I164" s="152"/>
      <c r="J164" s="152"/>
    </row>
    <row r="165" spans="1:10" s="238" customFormat="1" ht="30" customHeight="1">
      <c r="A165" s="241"/>
      <c r="B165" s="242"/>
      <c r="C165" s="152"/>
      <c r="D165" s="152"/>
      <c r="E165" s="152"/>
      <c r="F165" s="241"/>
      <c r="G165" s="242"/>
      <c r="H165" s="152"/>
      <c r="I165" s="152"/>
      <c r="J165" s="152"/>
    </row>
    <row r="166" spans="1:10" s="238" customFormat="1" ht="30" customHeight="1">
      <c r="A166" s="241"/>
      <c r="B166" s="242"/>
      <c r="C166" s="152"/>
      <c r="D166" s="152"/>
      <c r="E166" s="152"/>
      <c r="F166" s="241"/>
      <c r="G166" s="242"/>
      <c r="H166" s="152"/>
      <c r="I166" s="152"/>
      <c r="J166" s="152"/>
    </row>
    <row r="167" spans="1:10" s="238" customFormat="1" ht="30" customHeight="1">
      <c r="A167" s="241"/>
      <c r="B167" s="242"/>
      <c r="C167" s="152"/>
      <c r="D167" s="152"/>
      <c r="E167" s="152"/>
      <c r="F167" s="241"/>
      <c r="G167" s="242"/>
      <c r="H167" s="152"/>
      <c r="I167" s="152"/>
      <c r="J167" s="152"/>
    </row>
    <row r="168" spans="1:10" s="238" customFormat="1" ht="30" customHeight="1">
      <c r="A168" s="241"/>
      <c r="B168" s="242"/>
      <c r="C168" s="152"/>
      <c r="D168" s="152"/>
      <c r="E168" s="152"/>
      <c r="F168" s="241"/>
      <c r="G168" s="242"/>
      <c r="H168" s="152"/>
      <c r="I168" s="152"/>
      <c r="J168" s="152"/>
    </row>
    <row r="169" spans="1:10" s="238" customFormat="1" ht="30" customHeight="1">
      <c r="A169" s="241"/>
      <c r="B169" s="242"/>
      <c r="C169" s="152"/>
      <c r="D169" s="152"/>
      <c r="E169" s="152"/>
      <c r="F169" s="241"/>
      <c r="G169" s="242"/>
      <c r="H169" s="152"/>
      <c r="I169" s="152"/>
      <c r="J169" s="152"/>
    </row>
    <row r="170" spans="1:10" s="238" customFormat="1" ht="30" customHeight="1">
      <c r="A170" s="241"/>
      <c r="B170" s="242"/>
      <c r="C170" s="152"/>
      <c r="D170" s="152"/>
      <c r="E170" s="152"/>
      <c r="F170" s="241"/>
      <c r="G170" s="242"/>
      <c r="H170" s="152"/>
      <c r="I170" s="152"/>
      <c r="J170" s="152"/>
    </row>
    <row r="171" spans="1:10" s="238" customFormat="1" ht="30" customHeight="1">
      <c r="A171" s="241"/>
      <c r="B171" s="242"/>
      <c r="C171" s="152"/>
      <c r="D171" s="152"/>
      <c r="E171" s="152"/>
      <c r="F171" s="241"/>
      <c r="G171" s="242"/>
      <c r="H171" s="152"/>
      <c r="I171" s="152"/>
      <c r="J171" s="152"/>
    </row>
    <row r="172" spans="1:10" s="238" customFormat="1" ht="30" customHeight="1">
      <c r="A172" s="241"/>
      <c r="B172" s="242"/>
      <c r="C172" s="152"/>
      <c r="D172" s="152"/>
      <c r="E172" s="152"/>
      <c r="F172" s="241"/>
      <c r="G172" s="242"/>
      <c r="H172" s="152"/>
      <c r="I172" s="152"/>
      <c r="J172" s="152"/>
    </row>
    <row r="173" spans="1:10" s="238" customFormat="1" ht="30" customHeight="1">
      <c r="A173" s="241"/>
      <c r="B173" s="242"/>
      <c r="C173" s="152"/>
      <c r="D173" s="152"/>
      <c r="E173" s="152"/>
      <c r="F173" s="241"/>
      <c r="G173" s="242"/>
      <c r="H173" s="152"/>
      <c r="I173" s="152"/>
      <c r="J173" s="152"/>
    </row>
    <row r="174" spans="1:10" s="238" customFormat="1" ht="30" customHeight="1">
      <c r="A174" s="241"/>
      <c r="B174" s="242"/>
      <c r="C174" s="152"/>
      <c r="D174" s="152"/>
      <c r="E174" s="152"/>
      <c r="F174" s="241"/>
      <c r="G174" s="242"/>
      <c r="H174" s="152"/>
      <c r="I174" s="152"/>
      <c r="J174" s="152"/>
    </row>
    <row r="175" spans="1:10" s="238" customFormat="1" ht="30" customHeight="1">
      <c r="A175" s="241"/>
      <c r="B175" s="242"/>
      <c r="C175" s="152"/>
      <c r="D175" s="152"/>
      <c r="E175" s="152"/>
      <c r="F175" s="241"/>
      <c r="G175" s="242"/>
      <c r="H175" s="152"/>
      <c r="I175" s="152"/>
      <c r="J175" s="152"/>
    </row>
    <row r="176" spans="1:10" s="238" customFormat="1" ht="30" customHeight="1">
      <c r="A176" s="241"/>
      <c r="B176" s="242"/>
      <c r="C176" s="152"/>
      <c r="D176" s="152"/>
      <c r="E176" s="152"/>
      <c r="F176" s="241"/>
      <c r="G176" s="242"/>
      <c r="H176" s="152"/>
      <c r="I176" s="152"/>
      <c r="J176" s="152"/>
    </row>
    <row r="177" spans="1:10" s="238" customFormat="1" ht="30" customHeight="1">
      <c r="A177" s="241"/>
      <c r="B177" s="242"/>
      <c r="C177" s="152"/>
      <c r="D177" s="152"/>
      <c r="E177" s="152"/>
      <c r="F177" s="241"/>
      <c r="G177" s="242"/>
      <c r="H177" s="152"/>
      <c r="I177" s="152"/>
      <c r="J177" s="152"/>
    </row>
    <row r="178" spans="1:10" s="238" customFormat="1" ht="30" customHeight="1">
      <c r="A178" s="241"/>
      <c r="B178" s="242"/>
      <c r="C178" s="152"/>
      <c r="D178" s="152"/>
      <c r="E178" s="152"/>
      <c r="F178" s="241"/>
      <c r="G178" s="242"/>
      <c r="H178" s="152"/>
      <c r="I178" s="152"/>
      <c r="J178" s="152"/>
    </row>
    <row r="179" spans="1:10" s="238" customFormat="1" ht="30" customHeight="1">
      <c r="A179" s="241"/>
      <c r="B179" s="242"/>
      <c r="C179" s="152"/>
      <c r="D179" s="152"/>
      <c r="E179" s="152"/>
      <c r="F179" s="241"/>
      <c r="G179" s="242"/>
      <c r="H179" s="152"/>
      <c r="I179" s="152"/>
      <c r="J179" s="152"/>
    </row>
    <row r="180" spans="1:10" s="238" customFormat="1" ht="30" customHeight="1">
      <c r="A180" s="241"/>
      <c r="B180" s="242"/>
      <c r="C180" s="152"/>
      <c r="D180" s="152"/>
      <c r="E180" s="152"/>
      <c r="F180" s="241"/>
      <c r="G180" s="242"/>
      <c r="H180" s="152"/>
      <c r="I180" s="152"/>
      <c r="J180" s="152"/>
    </row>
    <row r="181" spans="1:10" s="238" customFormat="1" ht="30" customHeight="1">
      <c r="A181" s="241"/>
      <c r="B181" s="242"/>
      <c r="C181" s="152"/>
      <c r="D181" s="152"/>
      <c r="E181" s="152"/>
      <c r="F181" s="241"/>
      <c r="G181" s="242"/>
      <c r="H181" s="152"/>
      <c r="I181" s="152"/>
      <c r="J181" s="152"/>
    </row>
    <row r="182" spans="1:10" s="238" customFormat="1" ht="30" customHeight="1">
      <c r="A182" s="241"/>
      <c r="B182" s="242"/>
      <c r="C182" s="152"/>
      <c r="D182" s="152"/>
      <c r="E182" s="152"/>
      <c r="F182" s="241"/>
      <c r="G182" s="242"/>
      <c r="H182" s="152"/>
      <c r="I182" s="152"/>
      <c r="J182" s="152"/>
    </row>
    <row r="183" spans="1:10" s="238" customFormat="1" ht="30" customHeight="1">
      <c r="A183" s="241"/>
      <c r="B183" s="242"/>
      <c r="C183" s="152"/>
      <c r="D183" s="152"/>
      <c r="E183" s="152"/>
      <c r="F183" s="241"/>
      <c r="G183" s="242"/>
      <c r="H183" s="152"/>
      <c r="I183" s="152"/>
      <c r="J183" s="152"/>
    </row>
    <row r="184" spans="1:10" s="238" customFormat="1" ht="30" customHeight="1">
      <c r="A184" s="241"/>
      <c r="B184" s="242"/>
      <c r="C184" s="152"/>
      <c r="D184" s="152"/>
      <c r="E184" s="152"/>
      <c r="F184" s="241"/>
      <c r="G184" s="242"/>
      <c r="H184" s="152"/>
      <c r="I184" s="152"/>
      <c r="J184" s="152"/>
    </row>
    <row r="185" spans="1:10" s="238" customFormat="1" ht="30" customHeight="1">
      <c r="A185" s="241"/>
      <c r="B185" s="242"/>
      <c r="C185" s="152"/>
      <c r="D185" s="152"/>
      <c r="E185" s="152"/>
      <c r="F185" s="241"/>
      <c r="G185" s="242"/>
      <c r="H185" s="152"/>
      <c r="I185" s="152"/>
      <c r="J185" s="152"/>
    </row>
    <row r="186" spans="1:10" s="238" customFormat="1" ht="30" customHeight="1">
      <c r="A186" s="241"/>
      <c r="B186" s="242"/>
      <c r="C186" s="152"/>
      <c r="D186" s="152"/>
      <c r="E186" s="152"/>
      <c r="F186" s="241"/>
      <c r="G186" s="242"/>
      <c r="H186" s="152"/>
      <c r="I186" s="152"/>
      <c r="J186" s="152"/>
    </row>
    <row r="187" spans="1:10" s="238" customFormat="1" ht="30" customHeight="1">
      <c r="A187" s="241"/>
      <c r="B187" s="242"/>
      <c r="C187" s="152"/>
      <c r="D187" s="152"/>
      <c r="E187" s="152"/>
      <c r="F187" s="241"/>
      <c r="G187" s="242"/>
      <c r="H187" s="152"/>
      <c r="I187" s="152"/>
      <c r="J187" s="152"/>
    </row>
    <row r="188" spans="1:10" s="238" customFormat="1" ht="30" customHeight="1">
      <c r="A188" s="241"/>
      <c r="B188" s="242"/>
      <c r="C188" s="152"/>
      <c r="D188" s="152"/>
      <c r="E188" s="152"/>
      <c r="F188" s="241"/>
      <c r="G188" s="242"/>
      <c r="H188" s="152"/>
      <c r="I188" s="152"/>
      <c r="J188" s="152"/>
    </row>
    <row r="189" spans="1:10" s="238" customFormat="1" ht="30" customHeight="1">
      <c r="A189" s="241"/>
      <c r="B189" s="242"/>
      <c r="C189" s="152"/>
      <c r="D189" s="152"/>
      <c r="E189" s="152"/>
      <c r="F189" s="241"/>
      <c r="G189" s="242"/>
      <c r="H189" s="152"/>
      <c r="I189" s="152"/>
      <c r="J189" s="152"/>
    </row>
    <row r="190" spans="1:10" s="238" customFormat="1" ht="30" customHeight="1">
      <c r="A190" s="241"/>
      <c r="B190" s="242"/>
      <c r="C190" s="152"/>
      <c r="D190" s="152"/>
      <c r="E190" s="152"/>
      <c r="F190" s="241"/>
      <c r="G190" s="242"/>
      <c r="H190" s="152"/>
      <c r="I190" s="152"/>
      <c r="J190" s="152"/>
    </row>
    <row r="191" spans="1:10" s="238" customFormat="1" ht="30" customHeight="1">
      <c r="A191" s="241"/>
      <c r="B191" s="242"/>
      <c r="C191" s="152"/>
      <c r="D191" s="152"/>
      <c r="E191" s="152"/>
      <c r="F191" s="241"/>
      <c r="G191" s="242"/>
      <c r="H191" s="152"/>
      <c r="I191" s="152"/>
      <c r="J191" s="152"/>
    </row>
    <row r="192" spans="1:10" s="238" customFormat="1" ht="30" customHeight="1">
      <c r="A192" s="241"/>
      <c r="B192" s="242"/>
      <c r="C192" s="152"/>
      <c r="D192" s="152"/>
      <c r="E192" s="152"/>
      <c r="F192" s="241"/>
      <c r="G192" s="242"/>
      <c r="H192" s="152"/>
      <c r="I192" s="152"/>
      <c r="J192" s="152"/>
    </row>
    <row r="193" spans="1:10" s="238" customFormat="1" ht="30" customHeight="1">
      <c r="A193" s="241"/>
      <c r="B193" s="242"/>
      <c r="C193" s="152"/>
      <c r="D193" s="152"/>
      <c r="E193" s="152"/>
      <c r="F193" s="241"/>
      <c r="G193" s="242"/>
      <c r="H193" s="152"/>
      <c r="I193" s="152"/>
      <c r="J193" s="152"/>
    </row>
    <row r="194" spans="1:10" s="238" customFormat="1" ht="30" customHeight="1">
      <c r="A194" s="241"/>
      <c r="B194" s="242"/>
      <c r="C194" s="152"/>
      <c r="D194" s="152"/>
      <c r="E194" s="152"/>
      <c r="F194" s="241"/>
      <c r="G194" s="242"/>
      <c r="H194" s="152"/>
      <c r="I194" s="152"/>
      <c r="J194" s="152"/>
    </row>
    <row r="195" spans="1:10" s="238" customFormat="1" ht="30" customHeight="1">
      <c r="A195" s="241"/>
      <c r="B195" s="242"/>
      <c r="C195" s="152"/>
      <c r="D195" s="152"/>
      <c r="E195" s="152"/>
      <c r="F195" s="241"/>
      <c r="G195" s="242"/>
      <c r="H195" s="152"/>
      <c r="I195" s="152"/>
      <c r="J195" s="152"/>
    </row>
    <row r="196" spans="1:10" s="238" customFormat="1" ht="30" customHeight="1">
      <c r="A196" s="241"/>
      <c r="B196" s="242"/>
      <c r="C196" s="152"/>
      <c r="D196" s="152"/>
      <c r="E196" s="152"/>
      <c r="F196" s="241"/>
      <c r="G196" s="242"/>
      <c r="H196" s="152"/>
      <c r="I196" s="152"/>
      <c r="J196" s="152"/>
    </row>
    <row r="197" spans="1:10" s="238" customFormat="1" ht="30" customHeight="1">
      <c r="A197" s="241"/>
      <c r="B197" s="242"/>
      <c r="C197" s="152"/>
      <c r="D197" s="152"/>
      <c r="E197" s="152"/>
      <c r="F197" s="241"/>
      <c r="G197" s="242"/>
      <c r="H197" s="152"/>
      <c r="I197" s="152"/>
      <c r="J197" s="152"/>
    </row>
    <row r="198" spans="1:10" s="238" customFormat="1" ht="30" customHeight="1">
      <c r="A198" s="241"/>
      <c r="B198" s="242"/>
      <c r="C198" s="152"/>
      <c r="D198" s="152"/>
      <c r="E198" s="152"/>
      <c r="F198" s="241"/>
      <c r="G198" s="242"/>
      <c r="H198" s="152"/>
      <c r="I198" s="152"/>
      <c r="J198" s="152"/>
    </row>
    <row r="199" spans="1:10" s="238" customFormat="1" ht="30" customHeight="1">
      <c r="A199" s="241"/>
      <c r="B199" s="242"/>
      <c r="C199" s="152"/>
      <c r="D199" s="152"/>
      <c r="E199" s="152"/>
      <c r="F199" s="241"/>
      <c r="G199" s="242"/>
      <c r="H199" s="152"/>
      <c r="I199" s="152"/>
      <c r="J199" s="152"/>
    </row>
    <row r="200" spans="1:10" s="238" customFormat="1" ht="30" customHeight="1">
      <c r="A200" s="241"/>
      <c r="B200" s="242"/>
      <c r="C200" s="152"/>
      <c r="D200" s="152"/>
      <c r="E200" s="152"/>
      <c r="F200" s="241"/>
      <c r="G200" s="242"/>
      <c r="H200" s="152"/>
      <c r="I200" s="152"/>
      <c r="J200" s="152"/>
    </row>
    <row r="201" spans="1:10" s="238" customFormat="1" ht="30" customHeight="1">
      <c r="A201" s="241"/>
      <c r="B201" s="242"/>
      <c r="C201" s="152"/>
      <c r="D201" s="152"/>
      <c r="E201" s="152"/>
      <c r="F201" s="241"/>
      <c r="G201" s="242"/>
      <c r="H201" s="152"/>
      <c r="I201" s="152"/>
      <c r="J201" s="152"/>
    </row>
    <row r="202" spans="1:10" s="238" customFormat="1" ht="30" customHeight="1">
      <c r="A202" s="241"/>
      <c r="B202" s="242"/>
      <c r="C202" s="152"/>
      <c r="D202" s="152"/>
      <c r="E202" s="152"/>
      <c r="F202" s="241"/>
      <c r="G202" s="242"/>
      <c r="H202" s="152"/>
      <c r="I202" s="152"/>
      <c r="J202" s="152"/>
    </row>
    <row r="203" spans="1:10" s="238" customFormat="1" ht="30" customHeight="1">
      <c r="A203" s="241"/>
      <c r="B203" s="242"/>
      <c r="C203" s="152"/>
      <c r="D203" s="152"/>
      <c r="E203" s="152"/>
      <c r="F203" s="241"/>
      <c r="G203" s="242"/>
      <c r="H203" s="152"/>
      <c r="I203" s="152"/>
      <c r="J203" s="152"/>
    </row>
    <row r="204" spans="1:10" s="238" customFormat="1" ht="30" customHeight="1">
      <c r="A204" s="241"/>
      <c r="B204" s="242"/>
      <c r="C204" s="152"/>
      <c r="D204" s="152"/>
      <c r="E204" s="152"/>
      <c r="F204" s="241"/>
      <c r="G204" s="242"/>
      <c r="H204" s="152"/>
      <c r="I204" s="152"/>
      <c r="J204" s="152"/>
    </row>
    <row r="205" spans="1:10" s="238" customFormat="1" ht="30" customHeight="1">
      <c r="A205" s="241"/>
      <c r="B205" s="242"/>
      <c r="C205" s="152"/>
      <c r="D205" s="152"/>
      <c r="E205" s="152"/>
      <c r="F205" s="241"/>
      <c r="G205" s="242"/>
      <c r="H205" s="152"/>
      <c r="I205" s="152"/>
      <c r="J205" s="152"/>
    </row>
    <row r="206" spans="1:10" s="238" customFormat="1" ht="30" customHeight="1">
      <c r="A206" s="241"/>
      <c r="B206" s="242"/>
      <c r="C206" s="152"/>
      <c r="D206" s="152"/>
      <c r="E206" s="152"/>
      <c r="F206" s="241"/>
      <c r="G206" s="242"/>
      <c r="H206" s="152"/>
      <c r="I206" s="152"/>
      <c r="J206" s="152"/>
    </row>
    <row r="207" spans="1:10" s="238" customFormat="1" ht="30" customHeight="1">
      <c r="A207" s="241"/>
      <c r="B207" s="242"/>
      <c r="C207" s="152"/>
      <c r="D207" s="152"/>
      <c r="E207" s="152"/>
      <c r="F207" s="241"/>
      <c r="G207" s="242"/>
      <c r="H207" s="152"/>
      <c r="I207" s="152"/>
      <c r="J207" s="152"/>
    </row>
    <row r="208" spans="1:10" s="238" customFormat="1" ht="30" customHeight="1">
      <c r="A208" s="241"/>
      <c r="B208" s="242"/>
      <c r="C208" s="152"/>
      <c r="D208" s="152"/>
      <c r="E208" s="152"/>
      <c r="F208" s="241"/>
      <c r="G208" s="242"/>
      <c r="H208" s="152"/>
      <c r="I208" s="152"/>
      <c r="J208" s="152"/>
    </row>
    <row r="209" spans="1:10" s="238" customFormat="1" ht="30" customHeight="1">
      <c r="A209" s="241"/>
      <c r="B209" s="242"/>
      <c r="C209" s="152"/>
      <c r="D209" s="152"/>
      <c r="E209" s="152"/>
      <c r="F209" s="241"/>
      <c r="G209" s="242"/>
      <c r="H209" s="152"/>
      <c r="I209" s="152"/>
      <c r="J209" s="152"/>
    </row>
    <row r="210" spans="1:10" s="238" customFormat="1" ht="30" customHeight="1">
      <c r="A210" s="241"/>
      <c r="B210" s="242"/>
      <c r="C210" s="152"/>
      <c r="D210" s="152"/>
      <c r="E210" s="152"/>
      <c r="F210" s="241"/>
      <c r="G210" s="242"/>
      <c r="H210" s="152"/>
      <c r="I210" s="152"/>
      <c r="J210" s="152"/>
    </row>
    <row r="211" spans="1:10" s="238" customFormat="1" ht="30" customHeight="1">
      <c r="A211" s="241"/>
      <c r="B211" s="242"/>
      <c r="C211" s="152"/>
      <c r="D211" s="152"/>
      <c r="E211" s="152"/>
      <c r="F211" s="241"/>
      <c r="G211" s="242"/>
      <c r="H211" s="152"/>
      <c r="I211" s="152"/>
      <c r="J211" s="152"/>
    </row>
    <row r="212" spans="1:10" s="238" customFormat="1" ht="30" customHeight="1">
      <c r="A212" s="241"/>
      <c r="B212" s="242"/>
      <c r="C212" s="152"/>
      <c r="D212" s="152"/>
      <c r="E212" s="152"/>
      <c r="F212" s="241"/>
      <c r="G212" s="242"/>
      <c r="H212" s="152"/>
      <c r="I212" s="152"/>
      <c r="J212" s="152"/>
    </row>
    <row r="213" spans="1:10" s="238" customFormat="1" ht="30" customHeight="1">
      <c r="A213" s="241"/>
      <c r="B213" s="242"/>
      <c r="C213" s="152"/>
      <c r="D213" s="152"/>
      <c r="E213" s="152"/>
      <c r="F213" s="241"/>
      <c r="G213" s="242"/>
      <c r="H213" s="152"/>
      <c r="I213" s="152"/>
      <c r="J213" s="152"/>
    </row>
    <row r="214" spans="1:10" s="238" customFormat="1" ht="30" customHeight="1">
      <c r="A214" s="241"/>
      <c r="B214" s="242"/>
      <c r="C214" s="152"/>
      <c r="D214" s="152"/>
      <c r="E214" s="152"/>
      <c r="F214" s="241"/>
      <c r="G214" s="242"/>
      <c r="H214" s="152"/>
      <c r="I214" s="152"/>
      <c r="J214" s="152"/>
    </row>
    <row r="215" spans="1:10" s="238" customFormat="1" ht="30" customHeight="1">
      <c r="A215" s="241"/>
      <c r="B215" s="242"/>
      <c r="C215" s="152"/>
      <c r="D215" s="152"/>
      <c r="E215" s="152"/>
      <c r="F215" s="241"/>
      <c r="G215" s="242"/>
      <c r="H215" s="152"/>
      <c r="I215" s="152"/>
      <c r="J215" s="152"/>
    </row>
    <row r="216" spans="1:10" s="238" customFormat="1" ht="30" customHeight="1">
      <c r="A216" s="241"/>
      <c r="B216" s="242"/>
      <c r="C216" s="152"/>
      <c r="D216" s="152"/>
      <c r="E216" s="152"/>
      <c r="F216" s="241"/>
      <c r="G216" s="242"/>
      <c r="H216" s="152"/>
      <c r="I216" s="152"/>
      <c r="J216" s="152"/>
    </row>
    <row r="217" spans="1:10" s="238" customFormat="1" ht="30" customHeight="1">
      <c r="A217" s="241"/>
      <c r="B217" s="242"/>
      <c r="C217" s="152"/>
      <c r="D217" s="152"/>
      <c r="E217" s="152"/>
      <c r="F217" s="241"/>
      <c r="G217" s="242"/>
      <c r="H217" s="152"/>
      <c r="I217" s="152"/>
      <c r="J217" s="152"/>
    </row>
    <row r="218" spans="1:10" s="238" customFormat="1" ht="30" customHeight="1">
      <c r="A218" s="241"/>
      <c r="B218" s="242"/>
      <c r="C218" s="152"/>
      <c r="D218" s="152"/>
      <c r="E218" s="152"/>
      <c r="F218" s="241"/>
      <c r="G218" s="242"/>
      <c r="H218" s="152"/>
      <c r="I218" s="152"/>
      <c r="J218" s="152"/>
    </row>
    <row r="219" spans="1:10" s="238" customFormat="1" ht="30" customHeight="1">
      <c r="A219" s="241"/>
      <c r="B219" s="242"/>
      <c r="C219" s="152"/>
      <c r="D219" s="152"/>
      <c r="E219" s="152"/>
      <c r="F219" s="241"/>
      <c r="G219" s="242"/>
      <c r="H219" s="152"/>
      <c r="I219" s="152"/>
      <c r="J219" s="152"/>
    </row>
    <row r="220" spans="1:10" s="238" customFormat="1" ht="30" customHeight="1">
      <c r="A220" s="241"/>
      <c r="B220" s="242"/>
      <c r="C220" s="152"/>
      <c r="D220" s="152"/>
      <c r="E220" s="152"/>
      <c r="F220" s="241"/>
      <c r="G220" s="242"/>
      <c r="H220" s="152"/>
      <c r="I220" s="152"/>
      <c r="J220" s="152"/>
    </row>
    <row r="221" spans="1:10" s="238" customFormat="1" ht="30" customHeight="1">
      <c r="A221" s="241"/>
      <c r="B221" s="242"/>
      <c r="C221" s="152"/>
      <c r="D221" s="152"/>
      <c r="E221" s="152"/>
      <c r="F221" s="241"/>
      <c r="G221" s="242"/>
      <c r="H221" s="152"/>
      <c r="I221" s="152"/>
      <c r="J221" s="152"/>
    </row>
    <row r="222" spans="1:10" s="238" customFormat="1" ht="30" customHeight="1">
      <c r="A222" s="241"/>
      <c r="B222" s="242"/>
      <c r="C222" s="152"/>
      <c r="D222" s="152"/>
      <c r="E222" s="152"/>
      <c r="F222" s="241"/>
      <c r="G222" s="242"/>
      <c r="H222" s="152"/>
      <c r="I222" s="152"/>
      <c r="J222" s="152"/>
    </row>
    <row r="223" spans="1:10" s="238" customFormat="1" ht="30" customHeight="1">
      <c r="A223" s="241"/>
      <c r="B223" s="242"/>
      <c r="C223" s="152"/>
      <c r="D223" s="152"/>
      <c r="E223" s="152"/>
      <c r="F223" s="241"/>
      <c r="G223" s="242"/>
      <c r="H223" s="152"/>
      <c r="I223" s="152"/>
      <c r="J223" s="152"/>
    </row>
    <row r="224" spans="1:10" s="238" customFormat="1" ht="30" customHeight="1">
      <c r="A224" s="241"/>
      <c r="B224" s="242"/>
      <c r="C224" s="152"/>
      <c r="D224" s="152"/>
      <c r="E224" s="152"/>
      <c r="F224" s="241"/>
      <c r="G224" s="242"/>
      <c r="H224" s="152"/>
      <c r="I224" s="152"/>
      <c r="J224" s="152"/>
    </row>
    <row r="225" spans="1:10" s="238" customFormat="1" ht="30" customHeight="1">
      <c r="A225" s="241"/>
      <c r="B225" s="242"/>
      <c r="C225" s="152"/>
      <c r="D225" s="152"/>
      <c r="E225" s="152"/>
      <c r="F225" s="241"/>
      <c r="G225" s="242"/>
      <c r="H225" s="152"/>
      <c r="I225" s="152"/>
      <c r="J225" s="152"/>
    </row>
    <row r="226" spans="1:10" s="238" customFormat="1" ht="30" customHeight="1">
      <c r="A226" s="241"/>
      <c r="B226" s="242"/>
      <c r="C226" s="152"/>
      <c r="D226" s="152"/>
      <c r="E226" s="152"/>
      <c r="F226" s="241"/>
      <c r="G226" s="242"/>
      <c r="H226" s="152"/>
      <c r="I226" s="152"/>
      <c r="J226" s="152"/>
    </row>
    <row r="227" spans="1:10" s="238" customFormat="1" ht="30" customHeight="1">
      <c r="A227" s="241"/>
      <c r="B227" s="242"/>
      <c r="C227" s="152"/>
      <c r="D227" s="152"/>
      <c r="E227" s="152"/>
      <c r="F227" s="241"/>
      <c r="G227" s="242"/>
      <c r="H227" s="152"/>
      <c r="I227" s="152"/>
      <c r="J227" s="152"/>
    </row>
    <row r="228" spans="1:10" s="238" customFormat="1" ht="30" customHeight="1">
      <c r="A228" s="241"/>
      <c r="B228" s="242"/>
      <c r="C228" s="152"/>
      <c r="D228" s="152"/>
      <c r="E228" s="152"/>
      <c r="F228" s="241"/>
      <c r="G228" s="242"/>
      <c r="H228" s="152"/>
      <c r="I228" s="152"/>
      <c r="J228" s="152"/>
    </row>
    <row r="229" spans="1:10" s="238" customFormat="1" ht="30" customHeight="1">
      <c r="A229" s="241"/>
      <c r="B229" s="242"/>
      <c r="C229" s="152"/>
      <c r="D229" s="152"/>
      <c r="E229" s="152"/>
      <c r="F229" s="241"/>
      <c r="G229" s="242"/>
      <c r="H229" s="152"/>
      <c r="I229" s="152"/>
      <c r="J229" s="152"/>
    </row>
    <row r="230" spans="1:10" s="238" customFormat="1" ht="30" customHeight="1">
      <c r="A230" s="241"/>
      <c r="B230" s="242"/>
      <c r="C230" s="152"/>
      <c r="D230" s="152"/>
      <c r="E230" s="152"/>
      <c r="F230" s="241"/>
      <c r="G230" s="242"/>
      <c r="H230" s="152"/>
      <c r="I230" s="152"/>
      <c r="J230" s="152"/>
    </row>
    <row r="231" spans="1:10" s="238" customFormat="1" ht="30" customHeight="1">
      <c r="A231" s="241"/>
      <c r="B231" s="242"/>
      <c r="C231" s="152"/>
      <c r="D231" s="152"/>
      <c r="E231" s="152"/>
      <c r="F231" s="241"/>
      <c r="G231" s="242"/>
      <c r="H231" s="152"/>
      <c r="I231" s="152"/>
      <c r="J231" s="152"/>
    </row>
    <row r="232" spans="1:10" s="238" customFormat="1" ht="30" customHeight="1">
      <c r="A232" s="241"/>
      <c r="B232" s="242"/>
      <c r="C232" s="152"/>
      <c r="D232" s="152"/>
      <c r="E232" s="152"/>
      <c r="F232" s="241"/>
      <c r="G232" s="242"/>
      <c r="H232" s="152"/>
      <c r="I232" s="152"/>
      <c r="J232" s="152"/>
    </row>
    <row r="233" spans="1:10" s="238" customFormat="1" ht="30" customHeight="1">
      <c r="A233" s="241"/>
      <c r="B233" s="242"/>
      <c r="C233" s="152"/>
      <c r="D233" s="152"/>
      <c r="E233" s="152"/>
      <c r="F233" s="241"/>
      <c r="G233" s="242"/>
      <c r="H233" s="152"/>
      <c r="I233" s="152"/>
      <c r="J233" s="152"/>
    </row>
    <row r="234" spans="1:10" s="238" customFormat="1" ht="30" customHeight="1">
      <c r="A234" s="241"/>
      <c r="B234" s="242"/>
      <c r="C234" s="152"/>
      <c r="D234" s="152"/>
      <c r="E234" s="152"/>
      <c r="F234" s="241"/>
      <c r="G234" s="242"/>
      <c r="H234" s="152"/>
      <c r="I234" s="152"/>
      <c r="J234" s="152"/>
    </row>
    <row r="235" spans="1:10" s="238" customFormat="1" ht="30" customHeight="1">
      <c r="A235" s="241"/>
      <c r="B235" s="242"/>
      <c r="C235" s="152"/>
      <c r="D235" s="152"/>
      <c r="E235" s="152"/>
      <c r="F235" s="241"/>
      <c r="G235" s="242"/>
      <c r="H235" s="152"/>
      <c r="I235" s="152"/>
      <c r="J235" s="152"/>
    </row>
    <row r="236" spans="1:10" s="238" customFormat="1" ht="30" customHeight="1">
      <c r="A236" s="241"/>
      <c r="B236" s="242"/>
      <c r="C236" s="152"/>
      <c r="D236" s="152"/>
      <c r="E236" s="152"/>
      <c r="F236" s="241"/>
      <c r="G236" s="242"/>
      <c r="H236" s="152"/>
      <c r="I236" s="152"/>
      <c r="J236" s="152"/>
    </row>
    <row r="237" spans="1:10" s="238" customFormat="1" ht="30" customHeight="1">
      <c r="A237" s="241"/>
      <c r="B237" s="242"/>
      <c r="C237" s="152"/>
      <c r="D237" s="152"/>
      <c r="E237" s="152"/>
      <c r="F237" s="241"/>
      <c r="G237" s="242"/>
      <c r="H237" s="152"/>
      <c r="I237" s="152"/>
      <c r="J237" s="152"/>
    </row>
    <row r="238" spans="1:10" s="238" customFormat="1" ht="30" customHeight="1">
      <c r="A238" s="241"/>
      <c r="B238" s="242"/>
      <c r="C238" s="152"/>
      <c r="D238" s="152"/>
      <c r="E238" s="152"/>
      <c r="F238" s="241"/>
      <c r="G238" s="242"/>
      <c r="H238" s="152"/>
      <c r="I238" s="152"/>
      <c r="J238" s="152"/>
    </row>
    <row r="239" spans="1:10" s="238" customFormat="1" ht="30" customHeight="1">
      <c r="A239" s="241"/>
      <c r="B239" s="242"/>
      <c r="C239" s="152"/>
      <c r="D239" s="152"/>
      <c r="E239" s="152"/>
      <c r="F239" s="241"/>
      <c r="G239" s="242"/>
      <c r="H239" s="152"/>
      <c r="I239" s="152"/>
      <c r="J239" s="152"/>
    </row>
    <row r="240" spans="1:10" s="238" customFormat="1" ht="30" customHeight="1">
      <c r="A240" s="241"/>
      <c r="B240" s="242"/>
      <c r="C240" s="152"/>
      <c r="D240" s="152"/>
      <c r="E240" s="152"/>
      <c r="F240" s="241"/>
      <c r="G240" s="242"/>
      <c r="H240" s="152"/>
      <c r="I240" s="152"/>
      <c r="J240" s="152"/>
    </row>
    <row r="241" spans="1:10" s="238" customFormat="1" ht="30" customHeight="1">
      <c r="A241" s="241"/>
      <c r="B241" s="242"/>
      <c r="C241" s="152"/>
      <c r="D241" s="152"/>
      <c r="E241" s="152"/>
      <c r="F241" s="241"/>
      <c r="G241" s="242"/>
      <c r="H241" s="152"/>
      <c r="I241" s="152"/>
      <c r="J241" s="152"/>
    </row>
    <row r="242" spans="1:10" s="238" customFormat="1" ht="30" customHeight="1">
      <c r="A242" s="241"/>
      <c r="B242" s="242"/>
      <c r="C242" s="152"/>
      <c r="D242" s="152"/>
      <c r="E242" s="152"/>
      <c r="F242" s="241"/>
      <c r="G242" s="242"/>
      <c r="H242" s="152"/>
      <c r="I242" s="152"/>
      <c r="J242" s="152"/>
    </row>
    <row r="243" spans="1:10" s="238" customFormat="1" ht="30" customHeight="1">
      <c r="A243" s="241"/>
      <c r="B243" s="242"/>
      <c r="C243" s="152"/>
      <c r="D243" s="152"/>
      <c r="E243" s="152"/>
      <c r="F243" s="241"/>
      <c r="G243" s="242"/>
      <c r="H243" s="152"/>
      <c r="I243" s="152"/>
      <c r="J243" s="152"/>
    </row>
    <row r="244" spans="1:10" s="238" customFormat="1" ht="30" customHeight="1">
      <c r="A244" s="241"/>
      <c r="B244" s="242"/>
      <c r="C244" s="152"/>
      <c r="D244" s="152"/>
      <c r="E244" s="152"/>
      <c r="F244" s="241"/>
      <c r="G244" s="242"/>
      <c r="H244" s="152"/>
      <c r="I244" s="152"/>
      <c r="J244" s="152"/>
    </row>
    <row r="245" spans="1:10" s="238" customFormat="1" ht="30" customHeight="1">
      <c r="A245" s="241"/>
      <c r="B245" s="242"/>
      <c r="C245" s="152"/>
      <c r="D245" s="152"/>
      <c r="E245" s="152"/>
      <c r="F245" s="241"/>
      <c r="G245" s="242"/>
      <c r="H245" s="152"/>
      <c r="I245" s="152"/>
      <c r="J245" s="152"/>
    </row>
    <row r="246" spans="1:10" s="238" customFormat="1" ht="30" customHeight="1">
      <c r="A246" s="241"/>
      <c r="B246" s="242"/>
      <c r="C246" s="152"/>
      <c r="D246" s="152"/>
      <c r="E246" s="152"/>
      <c r="F246" s="241"/>
      <c r="G246" s="242"/>
      <c r="H246" s="152"/>
      <c r="I246" s="152"/>
      <c r="J246" s="152"/>
    </row>
    <row r="247" spans="1:10" s="238" customFormat="1" ht="30" customHeight="1">
      <c r="A247" s="241"/>
      <c r="B247" s="242"/>
      <c r="C247" s="152"/>
      <c r="D247" s="152"/>
      <c r="E247" s="152"/>
      <c r="F247" s="241"/>
      <c r="G247" s="242"/>
      <c r="H247" s="152"/>
      <c r="I247" s="152"/>
      <c r="J247" s="152"/>
    </row>
    <row r="248" spans="1:10" s="238" customFormat="1" ht="30" customHeight="1">
      <c r="A248" s="241"/>
      <c r="B248" s="242"/>
      <c r="C248" s="152"/>
      <c r="D248" s="152"/>
      <c r="E248" s="152"/>
      <c r="F248" s="241"/>
      <c r="G248" s="242"/>
      <c r="H248" s="152"/>
      <c r="I248" s="152"/>
      <c r="J248" s="152"/>
    </row>
    <row r="249" spans="1:10" s="238" customFormat="1" ht="30" customHeight="1">
      <c r="A249" s="241"/>
      <c r="B249" s="242"/>
      <c r="C249" s="152"/>
      <c r="D249" s="152"/>
      <c r="E249" s="152"/>
      <c r="F249" s="241"/>
      <c r="G249" s="242"/>
      <c r="H249" s="152"/>
      <c r="I249" s="152"/>
      <c r="J249" s="152"/>
    </row>
    <row r="250" spans="1:10" s="238" customFormat="1" ht="30" customHeight="1">
      <c r="A250" s="241"/>
      <c r="B250" s="242"/>
      <c r="C250" s="152"/>
      <c r="D250" s="152"/>
      <c r="E250" s="152"/>
      <c r="F250" s="241"/>
      <c r="G250" s="242"/>
      <c r="H250" s="152"/>
      <c r="I250" s="152"/>
      <c r="J250" s="152"/>
    </row>
    <row r="251" spans="1:10" s="238" customFormat="1" ht="30" customHeight="1">
      <c r="A251" s="241"/>
      <c r="B251" s="242"/>
      <c r="C251" s="152"/>
      <c r="D251" s="152"/>
      <c r="E251" s="152"/>
      <c r="F251" s="241"/>
      <c r="G251" s="242"/>
      <c r="H251" s="152"/>
      <c r="I251" s="152"/>
      <c r="J251" s="152"/>
    </row>
    <row r="252" spans="1:10" s="238" customFormat="1" ht="30" customHeight="1">
      <c r="A252" s="241"/>
      <c r="B252" s="242"/>
      <c r="C252" s="152"/>
      <c r="D252" s="152"/>
      <c r="E252" s="152"/>
      <c r="F252" s="241"/>
      <c r="G252" s="242"/>
      <c r="H252" s="152"/>
      <c r="I252" s="152"/>
      <c r="J252" s="152"/>
    </row>
    <row r="253" spans="1:10" s="238" customFormat="1" ht="30" customHeight="1">
      <c r="A253" s="241"/>
      <c r="B253" s="242"/>
      <c r="C253" s="152"/>
      <c r="D253" s="152"/>
      <c r="E253" s="152"/>
      <c r="F253" s="241"/>
      <c r="G253" s="242"/>
      <c r="H253" s="152"/>
      <c r="I253" s="152"/>
      <c r="J253" s="152"/>
    </row>
    <row r="254" spans="1:10" s="238" customFormat="1" ht="30" customHeight="1">
      <c r="A254" s="241"/>
      <c r="B254" s="242"/>
      <c r="C254" s="152"/>
      <c r="D254" s="152"/>
      <c r="E254" s="152"/>
      <c r="F254" s="241"/>
      <c r="G254" s="242"/>
      <c r="H254" s="152"/>
      <c r="I254" s="152"/>
      <c r="J254" s="152"/>
    </row>
    <row r="255" spans="1:10" s="238" customFormat="1" ht="30" customHeight="1">
      <c r="A255" s="241"/>
      <c r="B255" s="242"/>
      <c r="C255" s="152"/>
      <c r="D255" s="152"/>
      <c r="E255" s="152"/>
      <c r="F255" s="241"/>
      <c r="G255" s="242"/>
      <c r="H255" s="152"/>
      <c r="I255" s="152"/>
      <c r="J255" s="152"/>
    </row>
    <row r="256" spans="1:10" s="238" customFormat="1" ht="30" customHeight="1">
      <c r="A256" s="241"/>
      <c r="B256" s="242"/>
      <c r="C256" s="152"/>
      <c r="D256" s="152"/>
      <c r="E256" s="152"/>
      <c r="F256" s="241"/>
      <c r="G256" s="242"/>
      <c r="H256" s="152"/>
      <c r="I256" s="152"/>
      <c r="J256" s="152"/>
    </row>
    <row r="257" spans="1:10" s="238" customFormat="1" ht="30" customHeight="1">
      <c r="A257" s="241"/>
      <c r="B257" s="242"/>
      <c r="C257" s="152"/>
      <c r="D257" s="152"/>
      <c r="E257" s="152"/>
      <c r="F257" s="241"/>
      <c r="G257" s="242"/>
      <c r="H257" s="152"/>
      <c r="I257" s="152"/>
      <c r="J257" s="152"/>
    </row>
    <row r="258" spans="1:10" s="238" customFormat="1" ht="30" customHeight="1">
      <c r="A258" s="241"/>
      <c r="B258" s="242"/>
      <c r="C258" s="152"/>
      <c r="D258" s="152"/>
      <c r="E258" s="152"/>
      <c r="F258" s="241"/>
      <c r="G258" s="242"/>
      <c r="H258" s="152"/>
      <c r="I258" s="152"/>
      <c r="J258" s="152"/>
    </row>
    <row r="259" spans="1:10" s="238" customFormat="1" ht="30" customHeight="1">
      <c r="A259" s="241"/>
      <c r="B259" s="242"/>
      <c r="C259" s="152"/>
      <c r="D259" s="152"/>
      <c r="E259" s="152"/>
      <c r="F259" s="241"/>
      <c r="G259" s="242"/>
      <c r="H259" s="152"/>
      <c r="I259" s="152"/>
      <c r="J259" s="152"/>
    </row>
    <row r="260" spans="1:10" s="238" customFormat="1" ht="30" customHeight="1">
      <c r="A260" s="241"/>
      <c r="B260" s="242"/>
      <c r="C260" s="152"/>
      <c r="D260" s="152"/>
      <c r="E260" s="152"/>
      <c r="F260" s="241"/>
      <c r="G260" s="242"/>
      <c r="H260" s="152"/>
      <c r="I260" s="152"/>
      <c r="J260" s="152"/>
    </row>
    <row r="261" spans="1:10" s="238" customFormat="1" ht="30" customHeight="1">
      <c r="A261" s="241"/>
      <c r="B261" s="242"/>
      <c r="C261" s="152"/>
      <c r="D261" s="152"/>
      <c r="E261" s="152"/>
      <c r="F261" s="241"/>
      <c r="G261" s="242"/>
      <c r="H261" s="152"/>
      <c r="I261" s="152"/>
      <c r="J261" s="152"/>
    </row>
    <row r="262" spans="1:10" s="238" customFormat="1" ht="30" customHeight="1">
      <c r="A262" s="241"/>
      <c r="B262" s="242"/>
      <c r="C262" s="152"/>
      <c r="D262" s="152"/>
      <c r="E262" s="152"/>
      <c r="F262" s="241"/>
      <c r="G262" s="242"/>
      <c r="H262" s="152"/>
      <c r="I262" s="152"/>
      <c r="J262" s="152"/>
    </row>
    <row r="263" spans="1:10" s="238" customFormat="1" ht="30" customHeight="1">
      <c r="A263" s="241"/>
      <c r="B263" s="242"/>
      <c r="C263" s="152"/>
      <c r="D263" s="152"/>
      <c r="E263" s="152"/>
      <c r="F263" s="241"/>
      <c r="G263" s="242"/>
      <c r="H263" s="152"/>
      <c r="I263" s="152"/>
      <c r="J263" s="152"/>
    </row>
    <row r="264" spans="1:10" s="238" customFormat="1" ht="30" customHeight="1">
      <c r="A264" s="241"/>
      <c r="B264" s="242"/>
      <c r="C264" s="152"/>
      <c r="D264" s="152"/>
      <c r="E264" s="152"/>
      <c r="F264" s="241"/>
      <c r="G264" s="242"/>
      <c r="H264" s="152"/>
      <c r="I264" s="152"/>
      <c r="J264" s="152"/>
    </row>
    <row r="265" spans="1:10" s="238" customFormat="1" ht="30" customHeight="1">
      <c r="A265" s="241"/>
      <c r="B265" s="242"/>
      <c r="C265" s="152"/>
      <c r="D265" s="152"/>
      <c r="E265" s="152"/>
      <c r="F265" s="241"/>
      <c r="G265" s="242"/>
      <c r="H265" s="152"/>
      <c r="I265" s="152"/>
      <c r="J265" s="152"/>
    </row>
    <row r="266" spans="1:10" s="238" customFormat="1" ht="30" customHeight="1">
      <c r="A266" s="241"/>
      <c r="B266" s="242"/>
      <c r="C266" s="152"/>
      <c r="D266" s="152"/>
      <c r="E266" s="152"/>
      <c r="F266" s="241"/>
      <c r="G266" s="242"/>
      <c r="H266" s="152"/>
      <c r="I266" s="152"/>
      <c r="J266" s="152"/>
    </row>
    <row r="267" spans="1:10" s="238" customFormat="1" ht="30" customHeight="1">
      <c r="A267" s="241"/>
      <c r="B267" s="242"/>
      <c r="C267" s="152"/>
      <c r="D267" s="152"/>
      <c r="E267" s="152"/>
      <c r="F267" s="241"/>
      <c r="G267" s="242"/>
      <c r="H267" s="152"/>
      <c r="I267" s="152"/>
      <c r="J267" s="152"/>
    </row>
    <row r="268" spans="1:10" s="238" customFormat="1" ht="30" customHeight="1">
      <c r="A268" s="241"/>
      <c r="B268" s="242"/>
      <c r="C268" s="152"/>
      <c r="D268" s="152"/>
      <c r="E268" s="152"/>
      <c r="F268" s="241"/>
      <c r="G268" s="242"/>
      <c r="H268" s="152"/>
      <c r="I268" s="152"/>
      <c r="J268" s="152"/>
    </row>
    <row r="269" spans="1:10" s="238" customFormat="1" ht="30" customHeight="1">
      <c r="A269" s="241"/>
      <c r="B269" s="242"/>
      <c r="C269" s="152"/>
      <c r="D269" s="152"/>
      <c r="E269" s="152"/>
      <c r="F269" s="241"/>
      <c r="G269" s="242"/>
      <c r="H269" s="152"/>
      <c r="I269" s="152"/>
      <c r="J269" s="152"/>
    </row>
    <row r="270" spans="1:10" s="238" customFormat="1" ht="30" customHeight="1">
      <c r="A270" s="241"/>
      <c r="B270" s="242"/>
      <c r="C270" s="152"/>
      <c r="D270" s="152"/>
      <c r="E270" s="152"/>
      <c r="F270" s="241"/>
      <c r="G270" s="242"/>
      <c r="H270" s="152"/>
      <c r="I270" s="152"/>
      <c r="J270" s="152"/>
    </row>
    <row r="271" spans="1:10" s="238" customFormat="1" ht="30" customHeight="1">
      <c r="A271" s="241"/>
      <c r="B271" s="242"/>
      <c r="C271" s="152"/>
      <c r="D271" s="152"/>
      <c r="E271" s="152"/>
      <c r="F271" s="241"/>
      <c r="G271" s="242"/>
      <c r="H271" s="152"/>
      <c r="I271" s="152"/>
      <c r="J271" s="152"/>
    </row>
    <row r="272" spans="1:10" s="238" customFormat="1" ht="30" customHeight="1">
      <c r="A272" s="241"/>
      <c r="B272" s="242"/>
      <c r="C272" s="152"/>
      <c r="D272" s="152"/>
      <c r="E272" s="152"/>
      <c r="F272" s="241"/>
      <c r="G272" s="242"/>
      <c r="H272" s="152"/>
      <c r="I272" s="152"/>
      <c r="J272" s="152"/>
    </row>
    <row r="273" spans="1:10" s="238" customFormat="1" ht="30" customHeight="1">
      <c r="A273" s="241"/>
      <c r="B273" s="242"/>
      <c r="C273" s="152"/>
      <c r="D273" s="152"/>
      <c r="E273" s="152"/>
      <c r="F273" s="241"/>
      <c r="G273" s="242"/>
      <c r="H273" s="152"/>
      <c r="I273" s="152"/>
      <c r="J273" s="152"/>
    </row>
    <row r="274" spans="1:10" s="238" customFormat="1" ht="30" customHeight="1">
      <c r="A274" s="241"/>
      <c r="B274" s="242"/>
      <c r="C274" s="152"/>
      <c r="D274" s="152"/>
      <c r="E274" s="152"/>
      <c r="F274" s="241"/>
      <c r="G274" s="242"/>
      <c r="H274" s="152"/>
      <c r="I274" s="152"/>
      <c r="J274" s="152"/>
    </row>
    <row r="275" spans="1:10" s="238" customFormat="1" ht="30" customHeight="1">
      <c r="A275" s="241"/>
      <c r="B275" s="242"/>
      <c r="C275" s="152"/>
      <c r="D275" s="152"/>
      <c r="E275" s="152"/>
      <c r="F275" s="241"/>
      <c r="G275" s="242"/>
      <c r="H275" s="152"/>
      <c r="I275" s="152"/>
      <c r="J275" s="152"/>
    </row>
    <row r="276" spans="1:10" s="238" customFormat="1" ht="30" customHeight="1">
      <c r="A276" s="241"/>
      <c r="B276" s="242"/>
      <c r="C276" s="152"/>
      <c r="D276" s="152"/>
      <c r="E276" s="152"/>
      <c r="F276" s="241"/>
      <c r="G276" s="242"/>
      <c r="H276" s="152"/>
      <c r="I276" s="152"/>
      <c r="J276" s="152"/>
    </row>
    <row r="277" spans="1:10" s="238" customFormat="1" ht="30" customHeight="1">
      <c r="A277" s="241"/>
      <c r="B277" s="242"/>
      <c r="C277" s="152"/>
      <c r="D277" s="152"/>
      <c r="E277" s="152"/>
      <c r="F277" s="241"/>
      <c r="G277" s="242"/>
      <c r="H277" s="152"/>
      <c r="I277" s="152"/>
      <c r="J277" s="152"/>
    </row>
    <row r="278" spans="1:10" s="238" customFormat="1" ht="30" customHeight="1">
      <c r="A278" s="241"/>
      <c r="B278" s="242"/>
      <c r="C278" s="152"/>
      <c r="D278" s="152"/>
      <c r="E278" s="152"/>
      <c r="F278" s="241"/>
      <c r="G278" s="242"/>
      <c r="H278" s="152"/>
      <c r="I278" s="152"/>
      <c r="J278" s="152"/>
    </row>
    <row r="279" spans="1:10" s="238" customFormat="1" ht="30" customHeight="1">
      <c r="A279" s="241"/>
      <c r="B279" s="242"/>
      <c r="C279" s="152"/>
      <c r="D279" s="152"/>
      <c r="E279" s="152"/>
      <c r="F279" s="241"/>
      <c r="G279" s="242"/>
      <c r="H279" s="152"/>
      <c r="I279" s="152"/>
      <c r="J279" s="152"/>
    </row>
    <row r="280" spans="1:10" s="238" customFormat="1" ht="30" customHeight="1">
      <c r="A280" s="241"/>
      <c r="B280" s="242"/>
      <c r="C280" s="152"/>
      <c r="D280" s="152"/>
      <c r="E280" s="152"/>
      <c r="F280" s="241"/>
      <c r="G280" s="242"/>
      <c r="H280" s="152"/>
      <c r="I280" s="152"/>
      <c r="J280" s="152"/>
    </row>
    <row r="281" spans="1:10" s="238" customFormat="1" ht="30" customHeight="1">
      <c r="A281" s="241"/>
      <c r="B281" s="242"/>
      <c r="C281" s="152"/>
      <c r="D281" s="152"/>
      <c r="E281" s="152"/>
      <c r="F281" s="241"/>
      <c r="G281" s="242"/>
      <c r="H281" s="152"/>
      <c r="I281" s="152"/>
      <c r="J281" s="152"/>
    </row>
    <row r="282" spans="1:10" s="238" customFormat="1" ht="30" customHeight="1">
      <c r="A282" s="241"/>
      <c r="B282" s="242"/>
      <c r="C282" s="152"/>
      <c r="D282" s="152"/>
      <c r="E282" s="152"/>
      <c r="F282" s="241"/>
      <c r="G282" s="242"/>
      <c r="H282" s="152"/>
      <c r="I282" s="152"/>
      <c r="J282" s="152"/>
    </row>
    <row r="283" spans="1:10" s="238" customFormat="1" ht="30" customHeight="1">
      <c r="A283" s="241"/>
      <c r="B283" s="242"/>
      <c r="C283" s="152"/>
      <c r="D283" s="152"/>
      <c r="E283" s="152"/>
      <c r="F283" s="241"/>
      <c r="G283" s="242"/>
      <c r="H283" s="152"/>
      <c r="I283" s="152"/>
      <c r="J283" s="152"/>
    </row>
    <row r="284" spans="1:10" s="238" customFormat="1" ht="30" customHeight="1">
      <c r="A284" s="241"/>
      <c r="B284" s="242"/>
      <c r="C284" s="152"/>
      <c r="D284" s="152"/>
      <c r="E284" s="152"/>
      <c r="F284" s="241"/>
      <c r="G284" s="242"/>
      <c r="H284" s="152"/>
      <c r="I284" s="152"/>
      <c r="J284" s="152"/>
    </row>
    <row r="285" spans="1:10" s="238" customFormat="1" ht="30" customHeight="1">
      <c r="A285" s="241"/>
      <c r="B285" s="242"/>
      <c r="C285" s="152"/>
      <c r="D285" s="152"/>
      <c r="E285" s="152"/>
      <c r="F285" s="241"/>
      <c r="G285" s="242"/>
      <c r="H285" s="152"/>
      <c r="I285" s="152"/>
      <c r="J285" s="152"/>
    </row>
    <row r="286" spans="1:10" s="238" customFormat="1" ht="30" customHeight="1">
      <c r="A286" s="241"/>
      <c r="B286" s="242"/>
      <c r="C286" s="152"/>
      <c r="D286" s="152"/>
      <c r="E286" s="152"/>
      <c r="F286" s="241"/>
      <c r="G286" s="242"/>
      <c r="H286" s="152"/>
      <c r="I286" s="152"/>
      <c r="J286" s="152"/>
    </row>
    <row r="287" spans="1:10" s="238" customFormat="1" ht="30" customHeight="1">
      <c r="A287" s="241"/>
      <c r="B287" s="242"/>
      <c r="C287" s="152"/>
      <c r="D287" s="152"/>
      <c r="E287" s="152"/>
      <c r="F287" s="241"/>
      <c r="G287" s="242"/>
      <c r="H287" s="152"/>
      <c r="I287" s="152"/>
      <c r="J287" s="152"/>
    </row>
    <row r="288" spans="1:10" s="238" customFormat="1" ht="30" customHeight="1">
      <c r="A288" s="241"/>
      <c r="B288" s="242"/>
      <c r="C288" s="152"/>
      <c r="D288" s="152"/>
      <c r="E288" s="152"/>
      <c r="F288" s="241"/>
      <c r="G288" s="242"/>
      <c r="H288" s="152"/>
      <c r="I288" s="152"/>
      <c r="J288" s="152"/>
    </row>
    <row r="289" spans="1:10" s="238" customFormat="1" ht="30" customHeight="1">
      <c r="A289" s="241"/>
      <c r="B289" s="242"/>
      <c r="C289" s="152"/>
      <c r="D289" s="152"/>
      <c r="E289" s="152"/>
      <c r="F289" s="241"/>
      <c r="G289" s="242"/>
      <c r="H289" s="152"/>
      <c r="I289" s="152"/>
      <c r="J289" s="152"/>
    </row>
    <row r="290" spans="1:10" s="238" customFormat="1" ht="30" customHeight="1">
      <c r="A290" s="241"/>
      <c r="B290" s="242"/>
      <c r="C290" s="152"/>
      <c r="D290" s="152"/>
      <c r="E290" s="152"/>
      <c r="F290" s="241"/>
      <c r="G290" s="242"/>
      <c r="H290" s="152"/>
      <c r="I290" s="152"/>
      <c r="J290" s="152"/>
    </row>
    <row r="291" spans="1:10" s="238" customFormat="1" ht="30" customHeight="1">
      <c r="A291" s="241"/>
      <c r="B291" s="242"/>
      <c r="C291" s="152"/>
      <c r="D291" s="152"/>
      <c r="E291" s="152"/>
      <c r="F291" s="241"/>
      <c r="G291" s="242"/>
      <c r="H291" s="152"/>
      <c r="I291" s="152"/>
      <c r="J291" s="152"/>
    </row>
    <row r="292" spans="1:10" s="238" customFormat="1" ht="30" customHeight="1">
      <c r="A292" s="241"/>
      <c r="B292" s="242"/>
      <c r="C292" s="152"/>
      <c r="D292" s="152"/>
      <c r="E292" s="152"/>
      <c r="F292" s="241"/>
      <c r="G292" s="242"/>
      <c r="H292" s="152"/>
      <c r="I292" s="152"/>
      <c r="J292" s="152"/>
    </row>
    <row r="293" spans="1:10" s="238" customFormat="1" ht="30" customHeight="1">
      <c r="A293" s="241"/>
      <c r="B293" s="242"/>
      <c r="C293" s="152"/>
      <c r="D293" s="152"/>
      <c r="E293" s="152"/>
      <c r="F293" s="241"/>
      <c r="G293" s="242"/>
      <c r="H293" s="152"/>
      <c r="I293" s="152"/>
      <c r="J293" s="152"/>
    </row>
    <row r="294" spans="1:10" s="238" customFormat="1" ht="30" customHeight="1">
      <c r="A294" s="241"/>
      <c r="B294" s="242"/>
      <c r="C294" s="152"/>
      <c r="D294" s="152"/>
      <c r="E294" s="152"/>
      <c r="F294" s="241"/>
      <c r="G294" s="242"/>
      <c r="H294" s="152"/>
      <c r="I294" s="152"/>
      <c r="J294" s="152"/>
    </row>
    <row r="295" spans="1:10" s="238" customFormat="1" ht="30" customHeight="1">
      <c r="A295" s="241"/>
      <c r="B295" s="242"/>
      <c r="C295" s="152"/>
      <c r="D295" s="152"/>
      <c r="E295" s="152"/>
      <c r="F295" s="241"/>
      <c r="G295" s="242"/>
      <c r="H295" s="152"/>
      <c r="I295" s="152"/>
      <c r="J295" s="152"/>
    </row>
    <row r="296" spans="1:10" s="238" customFormat="1" ht="30" customHeight="1">
      <c r="A296" s="241"/>
      <c r="B296" s="242"/>
      <c r="C296" s="152"/>
      <c r="D296" s="152"/>
      <c r="E296" s="152"/>
      <c r="F296" s="241"/>
      <c r="G296" s="242"/>
      <c r="H296" s="152"/>
      <c r="I296" s="152"/>
      <c r="J296" s="152"/>
    </row>
    <row r="297" spans="1:10" s="238" customFormat="1" ht="30" customHeight="1">
      <c r="A297" s="241"/>
      <c r="B297" s="242"/>
      <c r="C297" s="152"/>
      <c r="D297" s="152"/>
      <c r="E297" s="152"/>
      <c r="F297" s="241"/>
      <c r="G297" s="242"/>
      <c r="H297" s="152"/>
      <c r="I297" s="152"/>
      <c r="J297" s="152"/>
    </row>
    <row r="298" spans="1:10" s="238" customFormat="1" ht="30" customHeight="1">
      <c r="A298" s="241"/>
      <c r="B298" s="242"/>
      <c r="C298" s="152"/>
      <c r="D298" s="152"/>
      <c r="E298" s="152"/>
      <c r="F298" s="241"/>
      <c r="G298" s="242"/>
      <c r="H298" s="152"/>
      <c r="I298" s="152"/>
      <c r="J298" s="152"/>
    </row>
    <row r="299" spans="1:10" s="238" customFormat="1" ht="30" customHeight="1">
      <c r="A299" s="241"/>
      <c r="B299" s="242"/>
      <c r="C299" s="152"/>
      <c r="D299" s="152"/>
      <c r="E299" s="152"/>
      <c r="F299" s="241"/>
      <c r="G299" s="242"/>
      <c r="H299" s="152"/>
      <c r="I299" s="152"/>
      <c r="J299" s="152"/>
    </row>
    <row r="300" spans="1:10" s="238" customFormat="1" ht="30" customHeight="1">
      <c r="A300" s="241"/>
      <c r="B300" s="242"/>
      <c r="C300" s="152"/>
      <c r="D300" s="152"/>
      <c r="E300" s="152"/>
      <c r="F300" s="241"/>
      <c r="G300" s="242"/>
      <c r="H300" s="152"/>
      <c r="I300" s="152"/>
      <c r="J300" s="152"/>
    </row>
    <row r="301" spans="1:10" s="238" customFormat="1" ht="30" customHeight="1">
      <c r="A301" s="241"/>
      <c r="B301" s="242"/>
      <c r="C301" s="152"/>
      <c r="D301" s="152"/>
      <c r="E301" s="152"/>
      <c r="F301" s="241"/>
      <c r="G301" s="242"/>
      <c r="H301" s="152"/>
      <c r="I301" s="152"/>
      <c r="J301" s="152"/>
    </row>
    <row r="302" spans="1:10" s="238" customFormat="1" ht="30" customHeight="1">
      <c r="A302" s="241"/>
      <c r="B302" s="242"/>
      <c r="C302" s="152"/>
      <c r="D302" s="152"/>
      <c r="E302" s="152"/>
      <c r="F302" s="241"/>
      <c r="G302" s="242"/>
      <c r="H302" s="152"/>
      <c r="I302" s="152"/>
      <c r="J302" s="152"/>
    </row>
    <row r="303" spans="1:10" s="238" customFormat="1" ht="30" customHeight="1">
      <c r="A303" s="241"/>
      <c r="B303" s="242"/>
      <c r="C303" s="152"/>
      <c r="D303" s="152"/>
      <c r="E303" s="152"/>
      <c r="F303" s="241"/>
      <c r="G303" s="242"/>
      <c r="H303" s="152"/>
      <c r="I303" s="152"/>
      <c r="J303" s="152"/>
    </row>
    <row r="304" spans="1:10" s="238" customFormat="1" ht="30" customHeight="1">
      <c r="A304" s="241"/>
      <c r="B304" s="242"/>
      <c r="C304" s="152"/>
      <c r="D304" s="152"/>
      <c r="E304" s="152"/>
      <c r="F304" s="241"/>
      <c r="G304" s="242"/>
      <c r="H304" s="152"/>
      <c r="I304" s="152"/>
      <c r="J304" s="152"/>
    </row>
    <row r="305" spans="1:10" s="238" customFormat="1" ht="30" customHeight="1">
      <c r="A305" s="241"/>
      <c r="B305" s="242"/>
      <c r="C305" s="152"/>
      <c r="D305" s="152"/>
      <c r="E305" s="152"/>
      <c r="F305" s="241"/>
      <c r="G305" s="242"/>
      <c r="H305" s="152"/>
      <c r="I305" s="152"/>
      <c r="J305" s="152"/>
    </row>
    <row r="306" spans="1:10" s="238" customFormat="1" ht="30" customHeight="1">
      <c r="A306" s="241"/>
      <c r="B306" s="242"/>
      <c r="C306" s="152"/>
      <c r="D306" s="152"/>
      <c r="E306" s="152"/>
      <c r="F306" s="241"/>
      <c r="G306" s="242"/>
      <c r="H306" s="152"/>
      <c r="I306" s="152"/>
      <c r="J306" s="152"/>
    </row>
    <row r="307" spans="1:10" s="238" customFormat="1" ht="30" customHeight="1">
      <c r="A307" s="241"/>
      <c r="B307" s="242"/>
      <c r="C307" s="152"/>
      <c r="D307" s="152"/>
      <c r="E307" s="152"/>
      <c r="F307" s="241"/>
      <c r="G307" s="242"/>
      <c r="H307" s="152"/>
      <c r="I307" s="152"/>
      <c r="J307" s="152"/>
    </row>
    <row r="308" spans="1:10" s="238" customFormat="1" ht="30" customHeight="1">
      <c r="A308" s="241"/>
      <c r="B308" s="242"/>
      <c r="C308" s="152"/>
      <c r="D308" s="152"/>
      <c r="E308" s="152"/>
      <c r="F308" s="241"/>
      <c r="G308" s="242"/>
      <c r="H308" s="152"/>
      <c r="I308" s="152"/>
      <c r="J308" s="152"/>
    </row>
    <row r="309" spans="1:10" s="238" customFormat="1" ht="30" customHeight="1">
      <c r="A309" s="241"/>
      <c r="B309" s="242"/>
      <c r="C309" s="152"/>
      <c r="D309" s="152"/>
      <c r="E309" s="152"/>
      <c r="F309" s="241"/>
      <c r="G309" s="242"/>
      <c r="H309" s="152"/>
      <c r="I309" s="152"/>
      <c r="J309" s="152"/>
    </row>
    <row r="310" spans="1:10" s="238" customFormat="1" ht="30" customHeight="1">
      <c r="A310" s="241"/>
      <c r="B310" s="242"/>
      <c r="C310" s="152"/>
      <c r="D310" s="152"/>
      <c r="E310" s="152"/>
      <c r="F310" s="241"/>
      <c r="G310" s="242"/>
      <c r="H310" s="152"/>
      <c r="I310" s="152"/>
      <c r="J310" s="152"/>
    </row>
    <row r="311" spans="1:10" s="238" customFormat="1" ht="30" customHeight="1">
      <c r="A311" s="241"/>
      <c r="B311" s="242"/>
      <c r="C311" s="152"/>
      <c r="D311" s="152"/>
      <c r="E311" s="152"/>
      <c r="F311" s="241"/>
      <c r="G311" s="242"/>
      <c r="H311" s="152"/>
      <c r="I311" s="152"/>
      <c r="J311" s="152"/>
    </row>
    <row r="312" spans="1:10" s="238" customFormat="1" ht="30" customHeight="1">
      <c r="A312" s="241"/>
      <c r="B312" s="242"/>
      <c r="C312" s="152"/>
      <c r="D312" s="152"/>
      <c r="E312" s="152"/>
      <c r="F312" s="241"/>
      <c r="G312" s="242"/>
      <c r="H312" s="152"/>
      <c r="I312" s="152"/>
      <c r="J312" s="152"/>
    </row>
    <row r="313" spans="1:10" s="238" customFormat="1" ht="30" customHeight="1">
      <c r="A313" s="241"/>
      <c r="B313" s="242"/>
      <c r="C313" s="152"/>
      <c r="D313" s="152"/>
      <c r="E313" s="152"/>
      <c r="F313" s="241"/>
      <c r="G313" s="242"/>
      <c r="H313" s="152"/>
      <c r="I313" s="152"/>
      <c r="J313" s="152"/>
    </row>
    <row r="314" spans="1:10" s="238" customFormat="1" ht="30" customHeight="1">
      <c r="A314" s="241"/>
      <c r="B314" s="242"/>
      <c r="C314" s="152"/>
      <c r="D314" s="152"/>
      <c r="E314" s="152"/>
      <c r="F314" s="241"/>
      <c r="G314" s="242"/>
      <c r="H314" s="152"/>
      <c r="I314" s="152"/>
      <c r="J314" s="152"/>
    </row>
    <row r="315" spans="1:10" s="238" customFormat="1" ht="30" customHeight="1">
      <c r="A315" s="241"/>
      <c r="B315" s="242"/>
      <c r="C315" s="152"/>
      <c r="D315" s="152"/>
      <c r="E315" s="152"/>
      <c r="F315" s="241"/>
      <c r="G315" s="242"/>
      <c r="H315" s="152"/>
      <c r="I315" s="152"/>
      <c r="J315" s="152"/>
    </row>
    <row r="316" spans="1:10" s="238" customFormat="1" ht="30" customHeight="1">
      <c r="A316" s="241"/>
      <c r="B316" s="242"/>
      <c r="C316" s="152"/>
      <c r="D316" s="152"/>
      <c r="E316" s="152"/>
      <c r="F316" s="241"/>
      <c r="G316" s="242"/>
      <c r="H316" s="152"/>
      <c r="I316" s="152"/>
      <c r="J316" s="152"/>
    </row>
    <row r="317" spans="1:10" s="238" customFormat="1" ht="30" customHeight="1">
      <c r="A317" s="241"/>
      <c r="B317" s="242"/>
      <c r="C317" s="152"/>
      <c r="D317" s="152"/>
      <c r="E317" s="152"/>
      <c r="F317" s="241"/>
      <c r="G317" s="242"/>
      <c r="H317" s="152"/>
      <c r="I317" s="152"/>
      <c r="J317" s="152"/>
    </row>
    <row r="318" spans="1:10" s="238" customFormat="1" ht="30" customHeight="1">
      <c r="A318" s="241"/>
      <c r="B318" s="242"/>
      <c r="C318" s="152"/>
      <c r="D318" s="152"/>
      <c r="E318" s="152"/>
      <c r="F318" s="241"/>
      <c r="G318" s="242"/>
      <c r="H318" s="152"/>
      <c r="I318" s="152"/>
      <c r="J318" s="152"/>
    </row>
    <row r="319" spans="1:10" s="238" customFormat="1" ht="30" customHeight="1">
      <c r="A319" s="241"/>
      <c r="B319" s="242"/>
      <c r="C319" s="152"/>
      <c r="D319" s="152"/>
      <c r="E319" s="152"/>
      <c r="F319" s="241"/>
      <c r="G319" s="242"/>
      <c r="H319" s="152"/>
      <c r="I319" s="152"/>
      <c r="J319" s="152"/>
    </row>
    <row r="320" spans="1:10" s="238" customFormat="1" ht="30" customHeight="1">
      <c r="A320" s="241"/>
      <c r="B320" s="242"/>
      <c r="C320" s="152"/>
      <c r="D320" s="152"/>
      <c r="E320" s="152"/>
      <c r="F320" s="241"/>
      <c r="G320" s="242"/>
      <c r="H320" s="152"/>
      <c r="I320" s="152"/>
      <c r="J320" s="152"/>
    </row>
    <row r="321" spans="1:10" s="238" customFormat="1" ht="30" customHeight="1">
      <c r="A321" s="241"/>
      <c r="B321" s="242"/>
      <c r="C321" s="152"/>
      <c r="D321" s="152"/>
      <c r="E321" s="152"/>
      <c r="F321" s="241"/>
      <c r="G321" s="242"/>
      <c r="H321" s="152"/>
      <c r="I321" s="152"/>
      <c r="J321" s="152"/>
    </row>
    <row r="322" spans="1:10" s="238" customFormat="1" ht="30" customHeight="1">
      <c r="A322" s="241"/>
      <c r="B322" s="242"/>
      <c r="C322" s="152"/>
      <c r="D322" s="152"/>
      <c r="E322" s="152"/>
      <c r="F322" s="241"/>
      <c r="G322" s="242"/>
      <c r="H322" s="152"/>
      <c r="I322" s="152"/>
      <c r="J322" s="152"/>
    </row>
    <row r="323" spans="1:10" s="238" customFormat="1" ht="30" customHeight="1">
      <c r="A323" s="241"/>
      <c r="B323" s="242"/>
      <c r="C323" s="152"/>
      <c r="D323" s="152"/>
      <c r="E323" s="152"/>
      <c r="F323" s="241"/>
      <c r="G323" s="242"/>
      <c r="H323" s="152"/>
      <c r="I323" s="152"/>
      <c r="J323" s="152"/>
    </row>
    <row r="324" spans="1:10" s="238" customFormat="1" ht="30" customHeight="1">
      <c r="A324" s="241"/>
      <c r="B324" s="242"/>
      <c r="C324" s="152"/>
      <c r="D324" s="152"/>
      <c r="E324" s="152"/>
      <c r="F324" s="241"/>
      <c r="G324" s="242"/>
      <c r="H324" s="152"/>
      <c r="I324" s="152"/>
      <c r="J324" s="152"/>
    </row>
    <row r="325" spans="1:10" s="238" customFormat="1" ht="30" customHeight="1">
      <c r="A325" s="241"/>
      <c r="B325" s="242"/>
      <c r="C325" s="152"/>
      <c r="D325" s="152"/>
      <c r="E325" s="152"/>
      <c r="F325" s="241"/>
      <c r="G325" s="242"/>
      <c r="H325" s="152"/>
      <c r="I325" s="152"/>
      <c r="J325" s="152"/>
    </row>
    <row r="326" spans="1:10" s="238" customFormat="1" ht="30" customHeight="1">
      <c r="A326" s="241"/>
      <c r="B326" s="242"/>
      <c r="C326" s="152"/>
      <c r="D326" s="152"/>
      <c r="E326" s="152"/>
      <c r="F326" s="241"/>
      <c r="G326" s="242"/>
      <c r="H326" s="152"/>
      <c r="I326" s="152"/>
      <c r="J326" s="152"/>
    </row>
    <row r="327" spans="1:10" s="238" customFormat="1" ht="30" customHeight="1">
      <c r="A327" s="241"/>
      <c r="B327" s="242"/>
      <c r="C327" s="152"/>
      <c r="D327" s="152"/>
      <c r="E327" s="152"/>
      <c r="F327" s="241"/>
      <c r="G327" s="242"/>
      <c r="H327" s="152"/>
      <c r="I327" s="152"/>
      <c r="J327" s="152"/>
    </row>
    <row r="328" spans="1:10" s="238" customFormat="1" ht="30" customHeight="1">
      <c r="A328" s="241"/>
      <c r="B328" s="242"/>
      <c r="C328" s="152"/>
      <c r="D328" s="152"/>
      <c r="E328" s="152"/>
      <c r="F328" s="241"/>
      <c r="G328" s="242"/>
      <c r="H328" s="152"/>
      <c r="I328" s="152"/>
      <c r="J328" s="152"/>
    </row>
    <row r="329" spans="1:10" s="238" customFormat="1" ht="30" customHeight="1">
      <c r="A329" s="241"/>
      <c r="B329" s="242"/>
      <c r="C329" s="152"/>
      <c r="D329" s="152"/>
      <c r="E329" s="152"/>
      <c r="F329" s="241"/>
      <c r="G329" s="242"/>
      <c r="H329" s="152"/>
      <c r="I329" s="152"/>
      <c r="J329" s="152"/>
    </row>
    <row r="330" spans="1:10" s="238" customFormat="1" ht="30" customHeight="1">
      <c r="A330" s="241"/>
      <c r="B330" s="242"/>
      <c r="C330" s="152"/>
      <c r="D330" s="152"/>
      <c r="E330" s="152"/>
      <c r="F330" s="241"/>
      <c r="G330" s="242"/>
      <c r="H330" s="152"/>
      <c r="I330" s="152"/>
      <c r="J330" s="152"/>
    </row>
    <row r="331" spans="1:10" s="238" customFormat="1" ht="30" customHeight="1">
      <c r="A331" s="241"/>
      <c r="B331" s="242"/>
      <c r="C331" s="152"/>
      <c r="D331" s="152"/>
      <c r="E331" s="152"/>
      <c r="F331" s="241"/>
      <c r="G331" s="242"/>
      <c r="H331" s="152"/>
      <c r="I331" s="152"/>
      <c r="J331" s="152"/>
    </row>
    <row r="332" spans="1:10" s="238" customFormat="1" ht="30" customHeight="1">
      <c r="A332" s="241"/>
      <c r="B332" s="242"/>
      <c r="C332" s="152"/>
      <c r="D332" s="152"/>
      <c r="E332" s="152"/>
      <c r="F332" s="241"/>
      <c r="G332" s="242"/>
      <c r="H332" s="152"/>
      <c r="I332" s="152"/>
      <c r="J332" s="152"/>
    </row>
    <row r="333" spans="1:10" s="238" customFormat="1" ht="30" customHeight="1">
      <c r="A333" s="241"/>
      <c r="B333" s="242"/>
      <c r="C333" s="152"/>
      <c r="D333" s="152"/>
      <c r="E333" s="152"/>
      <c r="F333" s="241"/>
      <c r="G333" s="242"/>
      <c r="H333" s="152"/>
      <c r="I333" s="152"/>
      <c r="J333" s="152"/>
    </row>
    <row r="334" spans="1:10" s="238" customFormat="1" ht="30" customHeight="1">
      <c r="A334" s="241"/>
      <c r="B334" s="242"/>
      <c r="C334" s="152"/>
      <c r="D334" s="152"/>
      <c r="E334" s="152"/>
      <c r="F334" s="241"/>
      <c r="G334" s="242"/>
      <c r="H334" s="152"/>
      <c r="I334" s="152"/>
      <c r="J334" s="152"/>
    </row>
    <row r="335" spans="1:10" s="238" customFormat="1" ht="30" customHeight="1">
      <c r="A335" s="241"/>
      <c r="B335" s="242"/>
      <c r="C335" s="152"/>
      <c r="D335" s="152"/>
      <c r="E335" s="152"/>
      <c r="F335" s="241"/>
      <c r="G335" s="242"/>
      <c r="H335" s="152"/>
      <c r="I335" s="152"/>
      <c r="J335" s="152"/>
    </row>
    <row r="336" spans="1:10" s="238" customFormat="1" ht="30" customHeight="1">
      <c r="A336" s="241"/>
      <c r="B336" s="242"/>
      <c r="C336" s="152"/>
      <c r="D336" s="152"/>
      <c r="E336" s="152"/>
      <c r="F336" s="241"/>
      <c r="G336" s="242"/>
      <c r="H336" s="152"/>
      <c r="I336" s="152"/>
      <c r="J336" s="152"/>
    </row>
    <row r="337" spans="1:10" s="238" customFormat="1" ht="30" customHeight="1">
      <c r="A337" s="241"/>
      <c r="B337" s="242"/>
      <c r="C337" s="152"/>
      <c r="D337" s="152"/>
      <c r="E337" s="152"/>
      <c r="F337" s="241"/>
      <c r="G337" s="242"/>
      <c r="H337" s="152"/>
      <c r="I337" s="152"/>
      <c r="J337" s="152"/>
    </row>
    <row r="338" spans="1:10" s="238" customFormat="1" ht="30" customHeight="1">
      <c r="A338" s="241"/>
      <c r="B338" s="242"/>
      <c r="C338" s="152"/>
      <c r="D338" s="152"/>
      <c r="E338" s="152"/>
      <c r="F338" s="241"/>
      <c r="G338" s="242"/>
      <c r="H338" s="152"/>
      <c r="I338" s="152"/>
      <c r="J338" s="152"/>
    </row>
    <row r="339" spans="1:10" s="238" customFormat="1" ht="30" customHeight="1">
      <c r="A339" s="241"/>
      <c r="B339" s="242"/>
      <c r="C339" s="152"/>
      <c r="D339" s="152"/>
      <c r="E339" s="152"/>
      <c r="F339" s="241"/>
      <c r="G339" s="242"/>
      <c r="H339" s="152"/>
      <c r="I339" s="152"/>
      <c r="J339" s="152"/>
    </row>
    <row r="340" spans="1:10" s="238" customFormat="1" ht="30" customHeight="1">
      <c r="A340" s="241"/>
      <c r="B340" s="242"/>
      <c r="C340" s="152"/>
      <c r="D340" s="152"/>
      <c r="E340" s="152"/>
      <c r="F340" s="241"/>
      <c r="G340" s="242"/>
      <c r="H340" s="152"/>
      <c r="I340" s="152"/>
      <c r="J340" s="152"/>
    </row>
    <row r="341" spans="1:10" s="238" customFormat="1" ht="30" customHeight="1">
      <c r="A341" s="241"/>
      <c r="B341" s="242"/>
      <c r="C341" s="152"/>
      <c r="D341" s="152"/>
      <c r="E341" s="152"/>
      <c r="F341" s="241"/>
      <c r="G341" s="242"/>
      <c r="H341" s="152"/>
      <c r="I341" s="152"/>
      <c r="J341" s="152"/>
    </row>
    <row r="342" spans="1:10" s="238" customFormat="1" ht="30" customHeight="1">
      <c r="A342" s="241"/>
      <c r="B342" s="242"/>
      <c r="C342" s="152"/>
      <c r="D342" s="152"/>
      <c r="E342" s="152"/>
      <c r="F342" s="241"/>
      <c r="G342" s="242"/>
      <c r="H342" s="152"/>
      <c r="I342" s="152"/>
      <c r="J342" s="152"/>
    </row>
    <row r="343" spans="1:10" s="238" customFormat="1" ht="30" customHeight="1">
      <c r="A343" s="241"/>
      <c r="B343" s="242"/>
      <c r="C343" s="152"/>
      <c r="D343" s="152"/>
      <c r="E343" s="152"/>
      <c r="F343" s="241"/>
      <c r="G343" s="242"/>
      <c r="H343" s="152"/>
      <c r="I343" s="152"/>
      <c r="J343" s="152"/>
    </row>
    <row r="344" spans="1:10" s="238" customFormat="1" ht="30" customHeight="1">
      <c r="A344" s="241"/>
      <c r="B344" s="242"/>
      <c r="C344" s="152"/>
      <c r="D344" s="152"/>
      <c r="E344" s="152"/>
      <c r="F344" s="241"/>
      <c r="G344" s="242"/>
      <c r="H344" s="152"/>
      <c r="I344" s="152"/>
      <c r="J344" s="152"/>
    </row>
    <row r="345" spans="1:10" s="238" customFormat="1" ht="30" customHeight="1">
      <c r="A345" s="241"/>
      <c r="B345" s="242"/>
      <c r="C345" s="152"/>
      <c r="D345" s="152"/>
      <c r="E345" s="152"/>
      <c r="F345" s="241"/>
      <c r="G345" s="242"/>
      <c r="H345" s="152"/>
      <c r="I345" s="152"/>
      <c r="J345" s="152"/>
    </row>
    <row r="346" spans="1:10" s="238" customFormat="1" ht="30" customHeight="1">
      <c r="A346" s="241"/>
      <c r="B346" s="242"/>
      <c r="C346" s="152"/>
      <c r="D346" s="152"/>
      <c r="E346" s="152"/>
      <c r="F346" s="241"/>
      <c r="G346" s="242"/>
      <c r="H346" s="152"/>
      <c r="I346" s="152"/>
      <c r="J346" s="152"/>
    </row>
    <row r="347" spans="1:10" s="238" customFormat="1" ht="30" customHeight="1">
      <c r="A347" s="241"/>
      <c r="B347" s="242"/>
      <c r="C347" s="152"/>
      <c r="D347" s="152"/>
      <c r="E347" s="152"/>
      <c r="F347" s="241"/>
      <c r="G347" s="242"/>
      <c r="H347" s="152"/>
      <c r="I347" s="152"/>
      <c r="J347" s="152"/>
    </row>
    <row r="348" spans="1:10" s="238" customFormat="1" ht="30" customHeight="1">
      <c r="A348" s="241"/>
      <c r="B348" s="242"/>
      <c r="C348" s="152"/>
      <c r="D348" s="152"/>
      <c r="E348" s="152"/>
      <c r="F348" s="241"/>
      <c r="G348" s="242"/>
      <c r="H348" s="152"/>
      <c r="I348" s="152"/>
      <c r="J348" s="152"/>
    </row>
    <row r="349" spans="1:10" s="238" customFormat="1" ht="30" customHeight="1">
      <c r="A349" s="241"/>
      <c r="B349" s="242"/>
      <c r="C349" s="152"/>
      <c r="D349" s="152"/>
      <c r="E349" s="152"/>
      <c r="F349" s="241"/>
      <c r="G349" s="242"/>
      <c r="H349" s="152"/>
      <c r="I349" s="152"/>
      <c r="J349" s="152"/>
    </row>
    <row r="350" spans="1:10" s="238" customFormat="1" ht="30" customHeight="1">
      <c r="A350" s="241"/>
      <c r="B350" s="242"/>
      <c r="C350" s="152"/>
      <c r="D350" s="152"/>
      <c r="E350" s="152"/>
      <c r="F350" s="241"/>
      <c r="G350" s="242"/>
      <c r="H350" s="152"/>
      <c r="I350" s="152"/>
      <c r="J350" s="152"/>
    </row>
    <row r="351" spans="1:10" s="238" customFormat="1" ht="30" customHeight="1">
      <c r="A351" s="241"/>
      <c r="B351" s="242"/>
      <c r="C351" s="152"/>
      <c r="D351" s="152"/>
      <c r="E351" s="152"/>
      <c r="F351" s="241"/>
      <c r="G351" s="242"/>
      <c r="H351" s="152"/>
      <c r="I351" s="152"/>
      <c r="J351" s="152"/>
    </row>
    <row r="352" spans="1:10" s="238" customFormat="1" ht="30" customHeight="1">
      <c r="A352" s="241"/>
      <c r="B352" s="242"/>
      <c r="C352" s="152"/>
      <c r="D352" s="152"/>
      <c r="E352" s="152"/>
      <c r="F352" s="241"/>
      <c r="G352" s="242"/>
      <c r="H352" s="152"/>
      <c r="I352" s="152"/>
      <c r="J352" s="152"/>
    </row>
    <row r="353" spans="1:10" s="238" customFormat="1" ht="30" customHeight="1">
      <c r="A353" s="241"/>
      <c r="B353" s="242"/>
      <c r="C353" s="152"/>
      <c r="D353" s="152"/>
      <c r="E353" s="152"/>
      <c r="F353" s="241"/>
      <c r="G353" s="242"/>
      <c r="H353" s="152"/>
      <c r="I353" s="152"/>
      <c r="J353" s="152"/>
    </row>
    <row r="354" spans="1:10" s="238" customFormat="1" ht="30" customHeight="1">
      <c r="A354" s="241"/>
      <c r="B354" s="242"/>
      <c r="C354" s="152"/>
      <c r="D354" s="152"/>
      <c r="E354" s="152"/>
      <c r="F354" s="241"/>
      <c r="G354" s="242"/>
      <c r="H354" s="152"/>
      <c r="I354" s="152"/>
      <c r="J354" s="152"/>
    </row>
    <row r="355" spans="1:10" s="238" customFormat="1" ht="30" customHeight="1">
      <c r="A355" s="241"/>
      <c r="B355" s="242"/>
      <c r="C355" s="152"/>
      <c r="D355" s="152"/>
      <c r="E355" s="152"/>
      <c r="F355" s="241"/>
      <c r="G355" s="242"/>
      <c r="H355" s="152"/>
      <c r="I355" s="152"/>
      <c r="J355" s="152"/>
    </row>
    <row r="356" spans="1:10" s="238" customFormat="1" ht="30" customHeight="1">
      <c r="A356" s="241"/>
      <c r="B356" s="242"/>
      <c r="C356" s="152"/>
      <c r="D356" s="152"/>
      <c r="E356" s="152"/>
      <c r="F356" s="241"/>
      <c r="G356" s="242"/>
      <c r="H356" s="152"/>
      <c r="I356" s="152"/>
      <c r="J356" s="152"/>
    </row>
    <row r="357" spans="1:10" s="238" customFormat="1" ht="30" customHeight="1">
      <c r="A357" s="241"/>
      <c r="B357" s="242"/>
      <c r="C357" s="152"/>
      <c r="D357" s="152"/>
      <c r="E357" s="152"/>
      <c r="F357" s="241"/>
      <c r="G357" s="242"/>
      <c r="H357" s="152"/>
      <c r="I357" s="152"/>
      <c r="J357" s="152"/>
    </row>
    <row r="358" spans="1:10" s="238" customFormat="1" ht="30" customHeight="1">
      <c r="A358" s="241"/>
      <c r="B358" s="242"/>
      <c r="C358" s="152"/>
      <c r="D358" s="152"/>
      <c r="E358" s="152"/>
      <c r="F358" s="241"/>
      <c r="G358" s="242"/>
      <c r="H358" s="152"/>
      <c r="I358" s="152"/>
      <c r="J358" s="152"/>
    </row>
    <row r="359" spans="1:10" s="238" customFormat="1" ht="30" customHeight="1">
      <c r="A359" s="243"/>
      <c r="B359" s="244"/>
      <c r="C359" s="245"/>
      <c r="D359" s="246"/>
      <c r="E359" s="245"/>
      <c r="F359" s="243"/>
      <c r="G359" s="244"/>
      <c r="H359" s="245"/>
      <c r="I359" s="246"/>
      <c r="J359" s="245"/>
    </row>
    <row r="360" spans="1:10" s="238" customFormat="1" ht="30" customHeight="1">
      <c r="A360" s="223"/>
      <c r="B360" s="154"/>
      <c r="C360" s="204"/>
      <c r="D360" s="151"/>
      <c r="E360" s="204"/>
      <c r="F360" s="223"/>
      <c r="G360" s="154"/>
      <c r="H360" s="204"/>
      <c r="I360" s="151"/>
      <c r="J360" s="204"/>
    </row>
    <row r="361" spans="1:10" s="238" customFormat="1" ht="83.25" customHeight="1">
      <c r="A361" s="247"/>
      <c r="B361" s="248"/>
      <c r="C361" s="249"/>
      <c r="D361" s="249"/>
      <c r="E361" s="249"/>
      <c r="F361" s="247"/>
      <c r="G361" s="248"/>
      <c r="H361" s="249"/>
      <c r="I361" s="249"/>
      <c r="J361" s="248"/>
    </row>
  </sheetData>
  <printOptions horizontalCentered="1" verticalCentered="1"/>
  <pageMargins left="0" right="0" top="0" bottom="0" header="0" footer="0"/>
  <pageSetup paperSize="9" scale="92" fitToHeight="0" orientation="landscape" horizontalDpi="4294967295" verticalDpi="300" r:id="rId1"/>
  <headerFooter alignWithMargins="0"/>
</worksheet>
</file>

<file path=xl/worksheets/sheet2.xml><?xml version="1.0" encoding="utf-8"?>
<worksheet xmlns="http://schemas.openxmlformats.org/spreadsheetml/2006/main" xmlns:r="http://schemas.openxmlformats.org/officeDocument/2006/relationships">
  <sheetPr codeName="Sheet2"/>
  <dimension ref="A1:AA683"/>
  <sheetViews>
    <sheetView zoomScale="50" zoomScaleNormal="50" workbookViewId="0">
      <selection activeCell="D48" sqref="D48"/>
    </sheetView>
  </sheetViews>
  <sheetFormatPr defaultRowHeight="21.95" customHeight="1"/>
  <cols>
    <col min="1" max="1" width="11.140625" style="21" bestFit="1" customWidth="1"/>
    <col min="2" max="2" width="37" style="21" bestFit="1" customWidth="1"/>
    <col min="3" max="3" width="4" style="21" bestFit="1" customWidth="1"/>
    <col min="4" max="4" width="6.7109375" style="21" bestFit="1" customWidth="1"/>
    <col min="5" max="5" width="2.28515625" style="21" customWidth="1"/>
    <col min="6" max="6" width="10.7109375" style="163" customWidth="1"/>
    <col min="7" max="7" width="6.85546875" style="163" customWidth="1"/>
    <col min="8" max="8" width="19.42578125" style="163" customWidth="1"/>
    <col min="9" max="9" width="30.7109375" style="163" bestFit="1" customWidth="1"/>
    <col min="10" max="19" width="14.7109375" style="163" customWidth="1"/>
    <col min="20" max="20" width="20.7109375" style="163" customWidth="1"/>
    <col min="21" max="21" width="1.7109375" style="163" bestFit="1" customWidth="1"/>
    <col min="22" max="22" width="7.7109375" style="163" bestFit="1" customWidth="1"/>
    <col min="23" max="23" width="36.85546875" style="163" bestFit="1" customWidth="1"/>
    <col min="24" max="24" width="45.5703125" style="21" customWidth="1"/>
    <col min="25" max="25" width="30.7109375" style="21" bestFit="1" customWidth="1"/>
    <col min="26" max="26" width="18.42578125" style="21" bestFit="1" customWidth="1"/>
    <col min="27" max="16384" width="9.140625" style="21"/>
  </cols>
  <sheetData>
    <row r="1" spans="1:27" ht="54" customHeight="1">
      <c r="A1" s="386" t="s">
        <v>443</v>
      </c>
      <c r="B1" s="387"/>
      <c r="C1" s="387"/>
      <c r="D1" s="388"/>
      <c r="F1" s="184" t="s">
        <v>214</v>
      </c>
      <c r="G1" s="186" t="s">
        <v>215</v>
      </c>
      <c r="H1" s="187" t="s">
        <v>206</v>
      </c>
      <c r="I1" s="187" t="s">
        <v>207</v>
      </c>
      <c r="J1" s="187">
        <v>1</v>
      </c>
      <c r="K1" s="187">
        <v>2</v>
      </c>
      <c r="L1" s="187">
        <v>3</v>
      </c>
      <c r="M1" s="187">
        <v>4</v>
      </c>
      <c r="N1" s="187">
        <v>5</v>
      </c>
      <c r="O1" s="187">
        <v>6</v>
      </c>
      <c r="P1" s="187">
        <v>7</v>
      </c>
      <c r="Q1" s="187">
        <v>8</v>
      </c>
      <c r="U1" s="275" t="s">
        <v>455</v>
      </c>
      <c r="V1" s="389">
        <f>'[2]MATCH DETAILS'!V1:Y1</f>
        <v>0</v>
      </c>
      <c r="W1" s="389"/>
      <c r="X1" s="389"/>
      <c r="Y1" s="389"/>
      <c r="Z1" s="389"/>
      <c r="AA1" s="276"/>
    </row>
    <row r="2" spans="1:27" ht="24.95" customHeight="1">
      <c r="A2" s="164" t="s">
        <v>55</v>
      </c>
      <c r="B2" s="165">
        <f>VLOOKUP(C13,F2:G13,2,FALSE)</f>
        <v>3</v>
      </c>
      <c r="C2" s="167"/>
      <c r="D2" s="167"/>
      <c r="F2" s="189">
        <v>1</v>
      </c>
      <c r="G2" s="190">
        <v>1</v>
      </c>
      <c r="H2" s="169">
        <v>41385</v>
      </c>
      <c r="I2" s="263" t="s">
        <v>260</v>
      </c>
      <c r="J2" s="170" t="s">
        <v>219</v>
      </c>
      <c r="K2" s="170" t="s">
        <v>220</v>
      </c>
      <c r="L2" s="170" t="s">
        <v>221</v>
      </c>
      <c r="M2" s="262" t="s">
        <v>257</v>
      </c>
      <c r="N2" s="170" t="s">
        <v>216</v>
      </c>
      <c r="O2" s="170" t="s">
        <v>223</v>
      </c>
      <c r="P2" s="170" t="s">
        <v>224</v>
      </c>
      <c r="Q2" s="170" t="s">
        <v>225</v>
      </c>
      <c r="U2" s="275" t="s">
        <v>455</v>
      </c>
      <c r="V2" s="277" t="s">
        <v>55</v>
      </c>
      <c r="W2" s="278">
        <f>'[2]MATCH DETAILS'!W2</f>
        <v>0</v>
      </c>
      <c r="X2" s="279">
        <f>'[2]MATCH DETAILS'!W4</f>
        <v>0</v>
      </c>
      <c r="Y2" s="280"/>
      <c r="Z2" s="281">
        <f>'[2]MATCH DETAILS'!W3</f>
        <v>0</v>
      </c>
      <c r="AA2" s="282"/>
    </row>
    <row r="3" spans="1:27" ht="24.95" customHeight="1">
      <c r="A3" s="164" t="s">
        <v>22</v>
      </c>
      <c r="B3" s="166">
        <f>VLOOKUP(C13,F2:H13,3,FALSE)</f>
        <v>41525</v>
      </c>
      <c r="C3" s="167"/>
      <c r="D3" s="167"/>
      <c r="F3" s="189">
        <v>2</v>
      </c>
      <c r="G3" s="190">
        <v>2</v>
      </c>
      <c r="H3" s="168">
        <v>41413</v>
      </c>
      <c r="I3" s="171" t="s">
        <v>229</v>
      </c>
      <c r="J3" s="170" t="s">
        <v>219</v>
      </c>
      <c r="K3" s="170" t="s">
        <v>220</v>
      </c>
      <c r="L3" s="170" t="s">
        <v>221</v>
      </c>
      <c r="M3" s="262" t="s">
        <v>257</v>
      </c>
      <c r="N3" s="170" t="s">
        <v>216</v>
      </c>
      <c r="O3" s="170" t="s">
        <v>223</v>
      </c>
      <c r="P3" s="170" t="s">
        <v>224</v>
      </c>
      <c r="Q3" s="170" t="s">
        <v>225</v>
      </c>
      <c r="U3" s="283" t="s">
        <v>455</v>
      </c>
      <c r="V3" s="390" t="s">
        <v>456</v>
      </c>
      <c r="W3" s="284" t="s">
        <v>457</v>
      </c>
      <c r="X3" s="285"/>
      <c r="Y3" s="286" t="str">
        <f>W3</f>
        <v>ABINGDON U09 BOYS</v>
      </c>
      <c r="Z3" s="287"/>
      <c r="AA3" s="288"/>
    </row>
    <row r="4" spans="1:27" ht="24.95" customHeight="1">
      <c r="A4" s="164" t="s">
        <v>21</v>
      </c>
      <c r="B4" s="383" t="str">
        <f>VLOOKUP(C13,F2:I13,4,FALSE)</f>
        <v>HORSPATH ROAD, OXFORD</v>
      </c>
      <c r="C4" s="384"/>
      <c r="D4" s="385"/>
      <c r="F4" s="189">
        <v>3</v>
      </c>
      <c r="G4" s="190">
        <v>3</v>
      </c>
      <c r="H4" s="169">
        <v>41525</v>
      </c>
      <c r="I4" s="171" t="s">
        <v>230</v>
      </c>
      <c r="J4" s="262" t="s">
        <v>219</v>
      </c>
      <c r="K4" s="262" t="s">
        <v>220</v>
      </c>
      <c r="L4" s="262" t="s">
        <v>221</v>
      </c>
      <c r="M4" s="262" t="s">
        <v>257</v>
      </c>
      <c r="N4" s="262" t="s">
        <v>216</v>
      </c>
      <c r="O4" s="262" t="s">
        <v>223</v>
      </c>
      <c r="P4" s="262" t="s">
        <v>224</v>
      </c>
      <c r="Q4" s="262" t="s">
        <v>225</v>
      </c>
      <c r="U4" s="283" t="s">
        <v>455</v>
      </c>
      <c r="V4" s="390"/>
      <c r="W4" s="289"/>
      <c r="X4" s="290" t="s">
        <v>791</v>
      </c>
      <c r="Y4" s="286" t="str">
        <f>W3</f>
        <v>ABINGDON U09 BOYS</v>
      </c>
      <c r="Z4" s="287" t="s">
        <v>458</v>
      </c>
      <c r="AA4" s="291"/>
    </row>
    <row r="5" spans="1:27" ht="24.95" customHeight="1">
      <c r="A5" s="37" t="s">
        <v>50</v>
      </c>
      <c r="B5" s="37" t="s">
        <v>219</v>
      </c>
      <c r="C5" s="188" t="s">
        <v>0</v>
      </c>
      <c r="D5" s="188" t="s">
        <v>210</v>
      </c>
      <c r="I5" s="171"/>
      <c r="U5" s="283" t="s">
        <v>455</v>
      </c>
      <c r="V5" s="390"/>
      <c r="W5" s="289"/>
      <c r="X5" s="292"/>
      <c r="Y5" s="286" t="str">
        <f>W3</f>
        <v>ABINGDON U09 BOYS</v>
      </c>
      <c r="Z5" s="287" t="s">
        <v>458</v>
      </c>
      <c r="AA5" s="291"/>
    </row>
    <row r="6" spans="1:27" ht="24.95" customHeight="1">
      <c r="A6" s="37" t="s">
        <v>40</v>
      </c>
      <c r="B6" s="37" t="s">
        <v>220</v>
      </c>
      <c r="C6" s="188" t="s">
        <v>190</v>
      </c>
      <c r="D6" s="188" t="s">
        <v>191</v>
      </c>
      <c r="U6" s="283" t="s">
        <v>455</v>
      </c>
      <c r="V6" s="390"/>
      <c r="W6" s="289"/>
      <c r="X6" s="293"/>
      <c r="Y6" s="286" t="str">
        <f>W3</f>
        <v>ABINGDON U09 BOYS</v>
      </c>
      <c r="Z6" s="287" t="s">
        <v>458</v>
      </c>
      <c r="AA6" s="291"/>
    </row>
    <row r="7" spans="1:27" ht="24.95" customHeight="1">
      <c r="A7" s="37" t="s">
        <v>41</v>
      </c>
      <c r="B7" s="37" t="s">
        <v>221</v>
      </c>
      <c r="C7" s="188" t="s">
        <v>1</v>
      </c>
      <c r="D7" s="188" t="s">
        <v>209</v>
      </c>
      <c r="U7" s="283" t="s">
        <v>455</v>
      </c>
      <c r="V7" s="390"/>
      <c r="W7" s="289"/>
      <c r="X7" s="293"/>
      <c r="Y7" s="286" t="str">
        <f>W3</f>
        <v>ABINGDON U09 BOYS</v>
      </c>
      <c r="Z7" s="287" t="s">
        <v>458</v>
      </c>
      <c r="AA7" s="291"/>
    </row>
    <row r="8" spans="1:27" ht="24.95" customHeight="1">
      <c r="A8" s="37" t="s">
        <v>42</v>
      </c>
      <c r="B8" s="106" t="s">
        <v>257</v>
      </c>
      <c r="C8" s="188" t="s">
        <v>258</v>
      </c>
      <c r="D8" s="188" t="s">
        <v>259</v>
      </c>
      <c r="I8" s="188"/>
      <c r="J8" s="306" t="s">
        <v>445</v>
      </c>
      <c r="K8" s="307" t="s">
        <v>444</v>
      </c>
      <c r="L8" s="306" t="s">
        <v>446</v>
      </c>
      <c r="M8" s="307" t="s">
        <v>447</v>
      </c>
      <c r="N8" s="306" t="s">
        <v>448</v>
      </c>
      <c r="O8" s="307" t="s">
        <v>449</v>
      </c>
      <c r="P8" s="306" t="s">
        <v>451</v>
      </c>
      <c r="Q8" s="307" t="s">
        <v>450</v>
      </c>
      <c r="R8" s="306" t="s">
        <v>452</v>
      </c>
      <c r="S8" s="307" t="s">
        <v>453</v>
      </c>
      <c r="U8" s="283" t="s">
        <v>455</v>
      </c>
      <c r="V8" s="390"/>
      <c r="W8" s="289"/>
      <c r="X8" s="293"/>
      <c r="Y8" s="286" t="str">
        <f>W3</f>
        <v>ABINGDON U09 BOYS</v>
      </c>
      <c r="Z8" s="287" t="s">
        <v>458</v>
      </c>
      <c r="AA8" s="291"/>
    </row>
    <row r="9" spans="1:27" ht="24.95" customHeight="1">
      <c r="A9" s="37" t="s">
        <v>43</v>
      </c>
      <c r="B9" s="37" t="s">
        <v>216</v>
      </c>
      <c r="C9" s="188" t="s">
        <v>20</v>
      </c>
      <c r="D9" s="188" t="s">
        <v>19</v>
      </c>
      <c r="I9" s="188" t="s">
        <v>219</v>
      </c>
      <c r="J9" s="188"/>
      <c r="K9" s="188"/>
      <c r="L9" s="188"/>
      <c r="M9" s="188"/>
      <c r="N9" s="188"/>
      <c r="O9" s="188"/>
      <c r="P9" s="188"/>
      <c r="Q9" s="188"/>
      <c r="R9" s="188"/>
      <c r="S9" s="188"/>
      <c r="U9" s="283" t="s">
        <v>455</v>
      </c>
      <c r="V9" s="390"/>
      <c r="W9" s="289"/>
      <c r="X9" s="293"/>
      <c r="Y9" s="286" t="str">
        <f>W3</f>
        <v>ABINGDON U09 BOYS</v>
      </c>
      <c r="Z9" s="287" t="s">
        <v>458</v>
      </c>
      <c r="AA9" s="291"/>
    </row>
    <row r="10" spans="1:27" ht="24.95" customHeight="1">
      <c r="A10" s="37" t="s">
        <v>44</v>
      </c>
      <c r="B10" s="37" t="s">
        <v>223</v>
      </c>
      <c r="C10" s="188" t="s">
        <v>188</v>
      </c>
      <c r="D10" s="188" t="s">
        <v>189</v>
      </c>
      <c r="I10" s="188" t="s">
        <v>220</v>
      </c>
      <c r="J10" s="308" t="s">
        <v>454</v>
      </c>
      <c r="K10" s="308" t="s">
        <v>454</v>
      </c>
      <c r="L10" s="308" t="s">
        <v>454</v>
      </c>
      <c r="M10" s="308" t="s">
        <v>454</v>
      </c>
      <c r="N10" s="308" t="s">
        <v>454</v>
      </c>
      <c r="O10" s="308" t="s">
        <v>454</v>
      </c>
      <c r="P10" s="308" t="s">
        <v>454</v>
      </c>
      <c r="Q10" s="308" t="s">
        <v>454</v>
      </c>
      <c r="R10" s="308" t="s">
        <v>454</v>
      </c>
      <c r="S10" s="308" t="s">
        <v>454</v>
      </c>
      <c r="U10" s="283" t="s">
        <v>455</v>
      </c>
      <c r="V10" s="390"/>
      <c r="W10" s="289"/>
      <c r="X10" s="293"/>
      <c r="Y10" s="286" t="str">
        <f>W3</f>
        <v>ABINGDON U09 BOYS</v>
      </c>
      <c r="Z10" s="287" t="s">
        <v>458</v>
      </c>
      <c r="AA10" s="291"/>
    </row>
    <row r="11" spans="1:27" ht="24.95" customHeight="1">
      <c r="A11" s="37" t="s">
        <v>52</v>
      </c>
      <c r="B11" s="37" t="s">
        <v>224</v>
      </c>
      <c r="C11" s="188" t="s">
        <v>227</v>
      </c>
      <c r="D11" s="188" t="s">
        <v>228</v>
      </c>
      <c r="I11" s="188" t="s">
        <v>221</v>
      </c>
      <c r="J11" s="308" t="s">
        <v>454</v>
      </c>
      <c r="K11" s="308" t="s">
        <v>454</v>
      </c>
      <c r="L11" s="308" t="s">
        <v>454</v>
      </c>
      <c r="M11" s="308" t="s">
        <v>454</v>
      </c>
      <c r="N11" s="308" t="s">
        <v>454</v>
      </c>
      <c r="O11" s="308" t="s">
        <v>454</v>
      </c>
      <c r="P11" s="308" t="s">
        <v>454</v>
      </c>
      <c r="Q11" s="308" t="s">
        <v>454</v>
      </c>
      <c r="R11" s="308" t="s">
        <v>454</v>
      </c>
      <c r="S11" s="308" t="s">
        <v>454</v>
      </c>
      <c r="U11" s="283" t="s">
        <v>455</v>
      </c>
      <c r="V11" s="390"/>
      <c r="W11" s="289"/>
      <c r="X11" s="293"/>
      <c r="Y11" s="286" t="str">
        <f>W3</f>
        <v>ABINGDON U09 BOYS</v>
      </c>
      <c r="Z11" s="287" t="s">
        <v>458</v>
      </c>
      <c r="AA11" s="291"/>
    </row>
    <row r="12" spans="1:27" ht="24.95" customHeight="1" thickBot="1">
      <c r="A12" s="37" t="s">
        <v>231</v>
      </c>
      <c r="B12" s="37" t="s">
        <v>225</v>
      </c>
      <c r="C12" s="188" t="s">
        <v>208</v>
      </c>
      <c r="D12" s="188" t="s">
        <v>211</v>
      </c>
      <c r="I12" s="188" t="s">
        <v>257</v>
      </c>
      <c r="J12" s="308" t="s">
        <v>454</v>
      </c>
      <c r="K12" s="308" t="s">
        <v>454</v>
      </c>
      <c r="L12" s="308" t="s">
        <v>454</v>
      </c>
      <c r="M12" s="308" t="s">
        <v>454</v>
      </c>
      <c r="N12" s="308" t="s">
        <v>454</v>
      </c>
      <c r="O12" s="308" t="s">
        <v>454</v>
      </c>
      <c r="P12" s="308" t="s">
        <v>454</v>
      </c>
      <c r="Q12" s="308" t="s">
        <v>454</v>
      </c>
      <c r="R12" s="308" t="s">
        <v>454</v>
      </c>
      <c r="S12" s="308" t="s">
        <v>454</v>
      </c>
      <c r="U12" s="283" t="s">
        <v>455</v>
      </c>
      <c r="V12" s="390"/>
      <c r="W12" s="289"/>
      <c r="X12" s="293"/>
      <c r="Y12" s="286" t="str">
        <f>W3</f>
        <v>ABINGDON U09 BOYS</v>
      </c>
      <c r="Z12" s="287" t="s">
        <v>458</v>
      </c>
      <c r="AA12" s="291"/>
    </row>
    <row r="13" spans="1:27" ht="24.95" customHeight="1" thickTop="1">
      <c r="A13" s="377" t="s">
        <v>212</v>
      </c>
      <c r="B13" s="378"/>
      <c r="C13" s="379">
        <v>3</v>
      </c>
      <c r="D13" s="380"/>
      <c r="I13" s="188" t="s">
        <v>216</v>
      </c>
      <c r="J13" s="308" t="s">
        <v>454</v>
      </c>
      <c r="K13" s="308" t="s">
        <v>454</v>
      </c>
      <c r="L13" s="308" t="s">
        <v>454</v>
      </c>
      <c r="M13" s="308" t="s">
        <v>454</v>
      </c>
      <c r="N13" s="308" t="s">
        <v>454</v>
      </c>
      <c r="O13" s="308" t="s">
        <v>454</v>
      </c>
      <c r="P13" s="308" t="s">
        <v>454</v>
      </c>
      <c r="Q13" s="308" t="s">
        <v>454</v>
      </c>
      <c r="R13" s="308" t="s">
        <v>454</v>
      </c>
      <c r="S13" s="308" t="s">
        <v>454</v>
      </c>
      <c r="U13" s="283" t="s">
        <v>455</v>
      </c>
      <c r="V13" s="390"/>
      <c r="W13" s="289"/>
      <c r="X13" s="293"/>
      <c r="Y13" s="286" t="str">
        <f>W3</f>
        <v>ABINGDON U09 BOYS</v>
      </c>
      <c r="Z13" s="287" t="s">
        <v>458</v>
      </c>
      <c r="AA13" s="291"/>
    </row>
    <row r="14" spans="1:27" ht="24.95" customHeight="1" thickBot="1">
      <c r="A14" s="377"/>
      <c r="B14" s="378"/>
      <c r="C14" s="381"/>
      <c r="D14" s="382"/>
      <c r="I14" s="188" t="s">
        <v>223</v>
      </c>
      <c r="J14" s="308" t="s">
        <v>454</v>
      </c>
      <c r="K14" s="308" t="s">
        <v>454</v>
      </c>
      <c r="L14" s="308" t="s">
        <v>454</v>
      </c>
      <c r="M14" s="308" t="s">
        <v>454</v>
      </c>
      <c r="N14" s="308" t="s">
        <v>454</v>
      </c>
      <c r="O14" s="308" t="s">
        <v>454</v>
      </c>
      <c r="P14" s="308" t="s">
        <v>454</v>
      </c>
      <c r="Q14" s="308" t="s">
        <v>454</v>
      </c>
      <c r="R14" s="308" t="s">
        <v>454</v>
      </c>
      <c r="S14" s="308" t="s">
        <v>454</v>
      </c>
      <c r="U14" s="283" t="s">
        <v>455</v>
      </c>
      <c r="V14" s="390"/>
      <c r="W14" s="289"/>
      <c r="X14" s="293"/>
      <c r="Y14" s="286" t="str">
        <f>W3</f>
        <v>ABINGDON U09 BOYS</v>
      </c>
      <c r="Z14" s="287" t="s">
        <v>458</v>
      </c>
      <c r="AA14" s="291"/>
    </row>
    <row r="15" spans="1:27" ht="21.95" customHeight="1" thickTop="1">
      <c r="I15" s="188" t="s">
        <v>224</v>
      </c>
      <c r="J15" s="188" t="s">
        <v>454</v>
      </c>
      <c r="K15" s="188" t="s">
        <v>454</v>
      </c>
      <c r="L15" s="188" t="s">
        <v>454</v>
      </c>
      <c r="M15" s="188" t="s">
        <v>454</v>
      </c>
      <c r="N15" s="188" t="s">
        <v>454</v>
      </c>
      <c r="O15" s="188" t="s">
        <v>454</v>
      </c>
      <c r="P15" s="188" t="s">
        <v>454</v>
      </c>
      <c r="Q15" s="188" t="s">
        <v>454</v>
      </c>
      <c r="R15" s="188" t="s">
        <v>454</v>
      </c>
      <c r="S15" s="188" t="s">
        <v>454</v>
      </c>
      <c r="U15" s="283" t="s">
        <v>455</v>
      </c>
      <c r="V15" s="390"/>
      <c r="W15" s="289"/>
      <c r="X15" s="293"/>
      <c r="Y15" s="286" t="str">
        <f>W3</f>
        <v>ABINGDON U09 BOYS</v>
      </c>
      <c r="Z15" s="287" t="s">
        <v>458</v>
      </c>
      <c r="AA15" s="291"/>
    </row>
    <row r="16" spans="1:27" ht="21.95" customHeight="1">
      <c r="I16" s="188" t="s">
        <v>225</v>
      </c>
      <c r="J16" s="308" t="s">
        <v>454</v>
      </c>
      <c r="K16" s="308" t="s">
        <v>454</v>
      </c>
      <c r="L16" s="308" t="s">
        <v>454</v>
      </c>
      <c r="M16" s="308" t="s">
        <v>454</v>
      </c>
      <c r="N16" s="308" t="s">
        <v>454</v>
      </c>
      <c r="O16" s="308" t="s">
        <v>454</v>
      </c>
      <c r="P16" s="308" t="s">
        <v>454</v>
      </c>
      <c r="Q16" s="308" t="s">
        <v>454</v>
      </c>
      <c r="R16" s="308" t="s">
        <v>454</v>
      </c>
      <c r="S16" s="308" t="s">
        <v>454</v>
      </c>
      <c r="U16" s="283" t="s">
        <v>455</v>
      </c>
      <c r="V16" s="390"/>
      <c r="W16" s="289"/>
      <c r="X16" s="293"/>
      <c r="Y16" s="286" t="str">
        <f>W3</f>
        <v>ABINGDON U09 BOYS</v>
      </c>
      <c r="Z16" s="287" t="s">
        <v>458</v>
      </c>
      <c r="AA16" s="291"/>
    </row>
    <row r="17" spans="21:27" ht="21.95" customHeight="1">
      <c r="U17" s="283" t="s">
        <v>455</v>
      </c>
      <c r="V17" s="390"/>
      <c r="W17" s="289"/>
      <c r="X17" s="293"/>
      <c r="Y17" s="286" t="str">
        <f>W3</f>
        <v>ABINGDON U09 BOYS</v>
      </c>
      <c r="Z17" s="287" t="s">
        <v>458</v>
      </c>
      <c r="AA17" s="291"/>
    </row>
    <row r="18" spans="21:27" ht="21.95" customHeight="1">
      <c r="U18" s="283" t="s">
        <v>455</v>
      </c>
      <c r="V18" s="390"/>
      <c r="W18" s="289"/>
      <c r="X18" s="293"/>
      <c r="Y18" s="286" t="str">
        <f>W3</f>
        <v>ABINGDON U09 BOYS</v>
      </c>
      <c r="Z18" s="287" t="s">
        <v>458</v>
      </c>
      <c r="AA18" s="291"/>
    </row>
    <row r="19" spans="21:27" ht="21.95" customHeight="1">
      <c r="U19" s="283" t="s">
        <v>455</v>
      </c>
      <c r="V19" s="390"/>
      <c r="W19" s="289"/>
      <c r="X19" s="293"/>
      <c r="Y19" s="286" t="str">
        <f>W3</f>
        <v>ABINGDON U09 BOYS</v>
      </c>
      <c r="Z19" s="287" t="s">
        <v>458</v>
      </c>
      <c r="AA19" s="291"/>
    </row>
    <row r="20" spans="21:27" ht="21.95" customHeight="1">
      <c r="U20" s="283" t="s">
        <v>455</v>
      </c>
      <c r="V20" s="390"/>
      <c r="W20" s="289"/>
      <c r="X20" s="293"/>
      <c r="Y20" s="286" t="str">
        <f>W3</f>
        <v>ABINGDON U09 BOYS</v>
      </c>
      <c r="Z20" s="287" t="s">
        <v>458</v>
      </c>
      <c r="AA20" s="291"/>
    </row>
    <row r="21" spans="21:27" ht="21.95" customHeight="1">
      <c r="U21" s="283" t="s">
        <v>455</v>
      </c>
      <c r="V21" s="390"/>
      <c r="W21" s="289"/>
      <c r="X21" s="293"/>
      <c r="Y21" s="286" t="str">
        <f>W3</f>
        <v>ABINGDON U09 BOYS</v>
      </c>
      <c r="Z21" s="287" t="s">
        <v>458</v>
      </c>
      <c r="AA21" s="291"/>
    </row>
    <row r="22" spans="21:27" ht="21.95" customHeight="1">
      <c r="U22" s="283" t="s">
        <v>455</v>
      </c>
      <c r="V22" s="390"/>
      <c r="W22" s="289"/>
      <c r="X22" s="293"/>
      <c r="Y22" s="286" t="str">
        <f>W3</f>
        <v>ABINGDON U09 BOYS</v>
      </c>
      <c r="Z22" s="287" t="s">
        <v>458</v>
      </c>
      <c r="AA22" s="291"/>
    </row>
    <row r="23" spans="21:27" ht="21.95" customHeight="1">
      <c r="U23" s="283" t="s">
        <v>455</v>
      </c>
      <c r="V23" s="390"/>
      <c r="W23" s="289"/>
      <c r="X23" s="293"/>
      <c r="Y23" s="286" t="str">
        <f>W3</f>
        <v>ABINGDON U09 BOYS</v>
      </c>
      <c r="Z23" s="287" t="s">
        <v>458</v>
      </c>
      <c r="AA23" s="291"/>
    </row>
    <row r="24" spans="21:27" ht="21.95" customHeight="1">
      <c r="U24" s="283" t="s">
        <v>455</v>
      </c>
      <c r="V24" s="390" t="s">
        <v>40</v>
      </c>
      <c r="W24" s="284" t="s">
        <v>459</v>
      </c>
      <c r="X24" s="294"/>
      <c r="Y24" s="286" t="str">
        <f>W24</f>
        <v>BANBURY U09 BOYS</v>
      </c>
      <c r="Z24" s="287"/>
      <c r="AA24" s="291"/>
    </row>
    <row r="25" spans="21:27" ht="21.95" customHeight="1">
      <c r="U25" s="283" t="s">
        <v>455</v>
      </c>
      <c r="V25" s="390"/>
      <c r="W25" s="289"/>
      <c r="X25" s="290" t="s">
        <v>530</v>
      </c>
      <c r="Y25" s="286" t="str">
        <f>W24</f>
        <v>BANBURY U09 BOYS</v>
      </c>
      <c r="Z25" s="287" t="s">
        <v>458</v>
      </c>
      <c r="AA25" s="291"/>
    </row>
    <row r="26" spans="21:27" ht="21.95" customHeight="1">
      <c r="U26" s="283" t="s">
        <v>455</v>
      </c>
      <c r="V26" s="390"/>
      <c r="W26" s="289"/>
      <c r="X26" s="290" t="s">
        <v>531</v>
      </c>
      <c r="Y26" s="286" t="str">
        <f>W24</f>
        <v>BANBURY U09 BOYS</v>
      </c>
      <c r="Z26" s="287" t="s">
        <v>458</v>
      </c>
      <c r="AA26" s="291"/>
    </row>
    <row r="27" spans="21:27" ht="21.95" customHeight="1">
      <c r="U27" s="283" t="s">
        <v>455</v>
      </c>
      <c r="V27" s="390"/>
      <c r="W27" s="289"/>
      <c r="X27" s="293"/>
      <c r="Y27" s="286" t="str">
        <f>W24</f>
        <v>BANBURY U09 BOYS</v>
      </c>
      <c r="Z27" s="287" t="s">
        <v>458</v>
      </c>
      <c r="AA27" s="291"/>
    </row>
    <row r="28" spans="21:27" ht="21.95" customHeight="1">
      <c r="U28" s="283" t="s">
        <v>455</v>
      </c>
      <c r="V28" s="390"/>
      <c r="W28" s="289"/>
      <c r="X28" s="293"/>
      <c r="Y28" s="286" t="str">
        <f>W24</f>
        <v>BANBURY U09 BOYS</v>
      </c>
      <c r="Z28" s="287" t="s">
        <v>458</v>
      </c>
      <c r="AA28" s="291"/>
    </row>
    <row r="29" spans="21:27" ht="21.95" customHeight="1">
      <c r="U29" s="283" t="s">
        <v>455</v>
      </c>
      <c r="V29" s="390"/>
      <c r="W29" s="289"/>
      <c r="X29" s="293"/>
      <c r="Y29" s="286" t="str">
        <f>W24</f>
        <v>BANBURY U09 BOYS</v>
      </c>
      <c r="Z29" s="287" t="s">
        <v>458</v>
      </c>
      <c r="AA29" s="291"/>
    </row>
    <row r="30" spans="21:27" ht="21.95" customHeight="1">
      <c r="U30" s="283" t="s">
        <v>455</v>
      </c>
      <c r="V30" s="390"/>
      <c r="W30" s="289"/>
      <c r="X30" s="293"/>
      <c r="Y30" s="286" t="str">
        <f>W24</f>
        <v>BANBURY U09 BOYS</v>
      </c>
      <c r="Z30" s="287" t="s">
        <v>458</v>
      </c>
      <c r="AA30" s="291"/>
    </row>
    <row r="31" spans="21:27" ht="21.95" customHeight="1">
      <c r="U31" s="283" t="s">
        <v>455</v>
      </c>
      <c r="V31" s="390"/>
      <c r="W31" s="289"/>
      <c r="X31" s="293"/>
      <c r="Y31" s="286" t="str">
        <f>W24</f>
        <v>BANBURY U09 BOYS</v>
      </c>
      <c r="Z31" s="287" t="s">
        <v>458</v>
      </c>
      <c r="AA31" s="291"/>
    </row>
    <row r="32" spans="21:27" ht="21.95" customHeight="1">
      <c r="U32" s="283" t="s">
        <v>455</v>
      </c>
      <c r="V32" s="390"/>
      <c r="W32" s="289"/>
      <c r="X32" s="293"/>
      <c r="Y32" s="286" t="str">
        <f>W24</f>
        <v>BANBURY U09 BOYS</v>
      </c>
      <c r="Z32" s="287" t="s">
        <v>458</v>
      </c>
      <c r="AA32" s="291"/>
    </row>
    <row r="33" spans="21:27" ht="21.95" customHeight="1">
      <c r="U33" s="283" t="s">
        <v>455</v>
      </c>
      <c r="V33" s="390"/>
      <c r="W33" s="289"/>
      <c r="X33" s="293"/>
      <c r="Y33" s="286" t="str">
        <f>W24</f>
        <v>BANBURY U09 BOYS</v>
      </c>
      <c r="Z33" s="287" t="s">
        <v>458</v>
      </c>
      <c r="AA33" s="291"/>
    </row>
    <row r="34" spans="21:27" ht="21.95" customHeight="1">
      <c r="U34" s="283" t="s">
        <v>455</v>
      </c>
      <c r="V34" s="390"/>
      <c r="W34" s="289"/>
      <c r="X34" s="293"/>
      <c r="Y34" s="286" t="str">
        <f>W24</f>
        <v>BANBURY U09 BOYS</v>
      </c>
      <c r="Z34" s="287" t="s">
        <v>458</v>
      </c>
      <c r="AA34" s="291"/>
    </row>
    <row r="35" spans="21:27" ht="21.95" customHeight="1">
      <c r="U35" s="283" t="s">
        <v>455</v>
      </c>
      <c r="V35" s="390"/>
      <c r="W35" s="289"/>
      <c r="X35" s="293"/>
      <c r="Y35" s="286" t="str">
        <f>W24</f>
        <v>BANBURY U09 BOYS</v>
      </c>
      <c r="Z35" s="287" t="s">
        <v>458</v>
      </c>
      <c r="AA35" s="291"/>
    </row>
    <row r="36" spans="21:27" ht="21.95" customHeight="1">
      <c r="U36" s="283" t="s">
        <v>455</v>
      </c>
      <c r="V36" s="390"/>
      <c r="W36" s="289"/>
      <c r="X36" s="293"/>
      <c r="Y36" s="286" t="str">
        <f>W24</f>
        <v>BANBURY U09 BOYS</v>
      </c>
      <c r="Z36" s="287" t="s">
        <v>458</v>
      </c>
      <c r="AA36" s="291"/>
    </row>
    <row r="37" spans="21:27" ht="21.95" customHeight="1">
      <c r="U37" s="283" t="s">
        <v>455</v>
      </c>
      <c r="V37" s="390"/>
      <c r="W37" s="289"/>
      <c r="X37" s="293"/>
      <c r="Y37" s="286" t="str">
        <f>W24</f>
        <v>BANBURY U09 BOYS</v>
      </c>
      <c r="Z37" s="287" t="s">
        <v>458</v>
      </c>
      <c r="AA37" s="291"/>
    </row>
    <row r="38" spans="21:27" ht="21.95" customHeight="1">
      <c r="U38" s="283" t="s">
        <v>455</v>
      </c>
      <c r="V38" s="390"/>
      <c r="W38" s="289"/>
      <c r="X38" s="293"/>
      <c r="Y38" s="286" t="str">
        <f>W24</f>
        <v>BANBURY U09 BOYS</v>
      </c>
      <c r="Z38" s="287" t="s">
        <v>458</v>
      </c>
      <c r="AA38" s="291"/>
    </row>
    <row r="39" spans="21:27" ht="21.95" customHeight="1">
      <c r="U39" s="283" t="s">
        <v>455</v>
      </c>
      <c r="V39" s="390"/>
      <c r="W39" s="289"/>
      <c r="X39" s="293"/>
      <c r="Y39" s="286" t="str">
        <f>W24</f>
        <v>BANBURY U09 BOYS</v>
      </c>
      <c r="Z39" s="287" t="s">
        <v>458</v>
      </c>
      <c r="AA39" s="291"/>
    </row>
    <row r="40" spans="21:27" ht="21.95" customHeight="1">
      <c r="U40" s="283" t="s">
        <v>455</v>
      </c>
      <c r="V40" s="390"/>
      <c r="W40" s="289"/>
      <c r="X40" s="293"/>
      <c r="Y40" s="286" t="str">
        <f>W24</f>
        <v>BANBURY U09 BOYS</v>
      </c>
      <c r="Z40" s="287" t="s">
        <v>458</v>
      </c>
      <c r="AA40" s="291"/>
    </row>
    <row r="41" spans="21:27" ht="21.95" customHeight="1">
      <c r="U41" s="283" t="s">
        <v>455</v>
      </c>
      <c r="V41" s="390"/>
      <c r="W41" s="289"/>
      <c r="X41" s="293"/>
      <c r="Y41" s="286" t="str">
        <f>W24</f>
        <v>BANBURY U09 BOYS</v>
      </c>
      <c r="Z41" s="287" t="s">
        <v>458</v>
      </c>
      <c r="AA41" s="291"/>
    </row>
    <row r="42" spans="21:27" ht="21.95" customHeight="1">
      <c r="U42" s="283" t="s">
        <v>455</v>
      </c>
      <c r="V42" s="390"/>
      <c r="W42" s="289"/>
      <c r="X42" s="293"/>
      <c r="Y42" s="286" t="str">
        <f>W24</f>
        <v>BANBURY U09 BOYS</v>
      </c>
      <c r="Z42" s="287" t="s">
        <v>458</v>
      </c>
      <c r="AA42" s="291"/>
    </row>
    <row r="43" spans="21:27" ht="21.95" customHeight="1">
      <c r="U43" s="283" t="s">
        <v>455</v>
      </c>
      <c r="V43" s="390"/>
      <c r="W43" s="289"/>
      <c r="X43" s="293"/>
      <c r="Y43" s="286" t="str">
        <f>W24</f>
        <v>BANBURY U09 BOYS</v>
      </c>
      <c r="Z43" s="287" t="s">
        <v>458</v>
      </c>
      <c r="AA43" s="291"/>
    </row>
    <row r="44" spans="21:27" ht="21.95" customHeight="1">
      <c r="U44" s="283" t="s">
        <v>455</v>
      </c>
      <c r="V44" s="390"/>
      <c r="W44" s="289"/>
      <c r="X44" s="293"/>
      <c r="Y44" s="286" t="str">
        <f>W24</f>
        <v>BANBURY U09 BOYS</v>
      </c>
      <c r="Z44" s="287" t="s">
        <v>458</v>
      </c>
      <c r="AA44" s="291"/>
    </row>
    <row r="45" spans="21:27" ht="21.95" customHeight="1">
      <c r="U45" s="283" t="s">
        <v>455</v>
      </c>
      <c r="V45" s="390" t="s">
        <v>41</v>
      </c>
      <c r="W45" s="284" t="s">
        <v>460</v>
      </c>
      <c r="X45" s="294"/>
      <c r="Y45" s="286" t="str">
        <f>W45</f>
        <v>BICESTER U09 BOYS</v>
      </c>
      <c r="Z45" s="287"/>
      <c r="AA45" s="291"/>
    </row>
    <row r="46" spans="21:27" ht="21.95" customHeight="1">
      <c r="U46" s="283" t="s">
        <v>455</v>
      </c>
      <c r="V46" s="390"/>
      <c r="W46" s="289"/>
      <c r="X46" s="290" t="s">
        <v>599</v>
      </c>
      <c r="Y46" s="286" t="str">
        <f>W45</f>
        <v>BICESTER U09 BOYS</v>
      </c>
      <c r="Z46" s="287" t="s">
        <v>458</v>
      </c>
      <c r="AA46" s="291"/>
    </row>
    <row r="47" spans="21:27" ht="21.95" customHeight="1">
      <c r="U47" s="283" t="s">
        <v>455</v>
      </c>
      <c r="V47" s="390"/>
      <c r="W47" s="289"/>
      <c r="X47" s="290" t="s">
        <v>600</v>
      </c>
      <c r="Y47" s="286" t="str">
        <f>W45</f>
        <v>BICESTER U09 BOYS</v>
      </c>
      <c r="Z47" s="287" t="s">
        <v>458</v>
      </c>
      <c r="AA47" s="291"/>
    </row>
    <row r="48" spans="21:27" ht="21.95" customHeight="1">
      <c r="U48" s="283" t="s">
        <v>455</v>
      </c>
      <c r="V48" s="390"/>
      <c r="W48" s="289"/>
      <c r="X48" s="290" t="s">
        <v>601</v>
      </c>
      <c r="Y48" s="286" t="str">
        <f>W45</f>
        <v>BICESTER U09 BOYS</v>
      </c>
      <c r="Z48" s="287" t="s">
        <v>458</v>
      </c>
      <c r="AA48" s="291"/>
    </row>
    <row r="49" spans="21:27" ht="21.95" customHeight="1">
      <c r="U49" s="283" t="s">
        <v>455</v>
      </c>
      <c r="V49" s="390"/>
      <c r="W49" s="289"/>
      <c r="X49" s="290" t="s">
        <v>602</v>
      </c>
      <c r="Y49" s="286" t="str">
        <f>W45</f>
        <v>BICESTER U09 BOYS</v>
      </c>
      <c r="Z49" s="287" t="s">
        <v>458</v>
      </c>
      <c r="AA49" s="291"/>
    </row>
    <row r="50" spans="21:27" ht="21.95" customHeight="1">
      <c r="U50" s="283" t="s">
        <v>455</v>
      </c>
      <c r="V50" s="390"/>
      <c r="W50" s="289"/>
      <c r="X50" s="293"/>
      <c r="Y50" s="286" t="str">
        <f>W45</f>
        <v>BICESTER U09 BOYS</v>
      </c>
      <c r="Z50" s="287" t="s">
        <v>458</v>
      </c>
      <c r="AA50" s="291"/>
    </row>
    <row r="51" spans="21:27" ht="21.95" customHeight="1">
      <c r="U51" s="283" t="s">
        <v>455</v>
      </c>
      <c r="V51" s="390"/>
      <c r="W51" s="289"/>
      <c r="X51" s="293"/>
      <c r="Y51" s="286" t="str">
        <f>W45</f>
        <v>BICESTER U09 BOYS</v>
      </c>
      <c r="Z51" s="287" t="s">
        <v>458</v>
      </c>
      <c r="AA51" s="291"/>
    </row>
    <row r="52" spans="21:27" ht="21.95" customHeight="1">
      <c r="U52" s="283" t="s">
        <v>455</v>
      </c>
      <c r="V52" s="390"/>
      <c r="W52" s="289"/>
      <c r="X52" s="293"/>
      <c r="Y52" s="286" t="str">
        <f>W45</f>
        <v>BICESTER U09 BOYS</v>
      </c>
      <c r="Z52" s="287" t="s">
        <v>458</v>
      </c>
      <c r="AA52" s="291"/>
    </row>
    <row r="53" spans="21:27" ht="21.95" customHeight="1">
      <c r="U53" s="283" t="s">
        <v>455</v>
      </c>
      <c r="V53" s="390"/>
      <c r="W53" s="289"/>
      <c r="X53" s="293"/>
      <c r="Y53" s="286" t="str">
        <f>W45</f>
        <v>BICESTER U09 BOYS</v>
      </c>
      <c r="Z53" s="287" t="s">
        <v>458</v>
      </c>
      <c r="AA53" s="291"/>
    </row>
    <row r="54" spans="21:27" ht="21.95" customHeight="1">
      <c r="U54" s="283" t="s">
        <v>455</v>
      </c>
      <c r="V54" s="390"/>
      <c r="W54" s="289"/>
      <c r="X54" s="293"/>
      <c r="Y54" s="286" t="str">
        <f>W45</f>
        <v>BICESTER U09 BOYS</v>
      </c>
      <c r="Z54" s="287" t="s">
        <v>458</v>
      </c>
      <c r="AA54" s="291"/>
    </row>
    <row r="55" spans="21:27" ht="21.95" customHeight="1">
      <c r="U55" s="283" t="s">
        <v>455</v>
      </c>
      <c r="V55" s="390"/>
      <c r="W55" s="289"/>
      <c r="X55" s="293"/>
      <c r="Y55" s="286" t="str">
        <f>W45</f>
        <v>BICESTER U09 BOYS</v>
      </c>
      <c r="Z55" s="287" t="s">
        <v>458</v>
      </c>
      <c r="AA55" s="291"/>
    </row>
    <row r="56" spans="21:27" ht="21.95" customHeight="1">
      <c r="U56" s="283" t="s">
        <v>455</v>
      </c>
      <c r="V56" s="390"/>
      <c r="W56" s="289"/>
      <c r="X56" s="293"/>
      <c r="Y56" s="286" t="str">
        <f>W45</f>
        <v>BICESTER U09 BOYS</v>
      </c>
      <c r="Z56" s="287" t="s">
        <v>458</v>
      </c>
      <c r="AA56" s="291"/>
    </row>
    <row r="57" spans="21:27" ht="21.95" customHeight="1">
      <c r="U57" s="283" t="s">
        <v>455</v>
      </c>
      <c r="V57" s="390"/>
      <c r="W57" s="289"/>
      <c r="X57" s="293"/>
      <c r="Y57" s="286" t="str">
        <f>W45</f>
        <v>BICESTER U09 BOYS</v>
      </c>
      <c r="Z57" s="287" t="s">
        <v>458</v>
      </c>
      <c r="AA57" s="291"/>
    </row>
    <row r="58" spans="21:27" ht="21.95" customHeight="1">
      <c r="U58" s="283" t="s">
        <v>455</v>
      </c>
      <c r="V58" s="390"/>
      <c r="W58" s="289"/>
      <c r="X58" s="293"/>
      <c r="Y58" s="286" t="str">
        <f>W45</f>
        <v>BICESTER U09 BOYS</v>
      </c>
      <c r="Z58" s="287" t="s">
        <v>458</v>
      </c>
      <c r="AA58" s="291"/>
    </row>
    <row r="59" spans="21:27" ht="21.95" customHeight="1">
      <c r="U59" s="283" t="s">
        <v>455</v>
      </c>
      <c r="V59" s="390"/>
      <c r="W59" s="289"/>
      <c r="X59" s="293"/>
      <c r="Y59" s="286" t="str">
        <f>W45</f>
        <v>BICESTER U09 BOYS</v>
      </c>
      <c r="Z59" s="287" t="s">
        <v>458</v>
      </c>
      <c r="AA59" s="291"/>
    </row>
    <row r="60" spans="21:27" ht="21.95" customHeight="1">
      <c r="U60" s="283" t="s">
        <v>455</v>
      </c>
      <c r="V60" s="390"/>
      <c r="W60" s="289"/>
      <c r="X60" s="293"/>
      <c r="Y60" s="286" t="str">
        <f>W45</f>
        <v>BICESTER U09 BOYS</v>
      </c>
      <c r="Z60" s="287" t="s">
        <v>458</v>
      </c>
      <c r="AA60" s="291"/>
    </row>
    <row r="61" spans="21:27" ht="21.95" customHeight="1">
      <c r="U61" s="283" t="s">
        <v>455</v>
      </c>
      <c r="V61" s="390"/>
      <c r="W61" s="289"/>
      <c r="X61" s="293"/>
      <c r="Y61" s="286" t="str">
        <f>W45</f>
        <v>BICESTER U09 BOYS</v>
      </c>
      <c r="Z61" s="287" t="s">
        <v>458</v>
      </c>
      <c r="AA61" s="291"/>
    </row>
    <row r="62" spans="21:27" ht="21.95" customHeight="1">
      <c r="U62" s="283" t="s">
        <v>455</v>
      </c>
      <c r="V62" s="390"/>
      <c r="W62" s="289"/>
      <c r="X62" s="293"/>
      <c r="Y62" s="286" t="str">
        <f>W45</f>
        <v>BICESTER U09 BOYS</v>
      </c>
      <c r="Z62" s="287" t="s">
        <v>458</v>
      </c>
      <c r="AA62" s="291"/>
    </row>
    <row r="63" spans="21:27" ht="21.95" customHeight="1">
      <c r="U63" s="283" t="s">
        <v>455</v>
      </c>
      <c r="V63" s="390"/>
      <c r="W63" s="289"/>
      <c r="X63" s="293"/>
      <c r="Y63" s="286" t="str">
        <f>W45</f>
        <v>BICESTER U09 BOYS</v>
      </c>
      <c r="Z63" s="287" t="s">
        <v>458</v>
      </c>
      <c r="AA63" s="291"/>
    </row>
    <row r="64" spans="21:27" ht="21.95" customHeight="1">
      <c r="U64" s="283" t="s">
        <v>455</v>
      </c>
      <c r="V64" s="390"/>
      <c r="W64" s="289"/>
      <c r="X64" s="293"/>
      <c r="Y64" s="286" t="str">
        <f>W45</f>
        <v>BICESTER U09 BOYS</v>
      </c>
      <c r="Z64" s="287" t="s">
        <v>458</v>
      </c>
      <c r="AA64" s="291"/>
    </row>
    <row r="65" spans="21:27" ht="21.95" customHeight="1">
      <c r="U65" s="283" t="s">
        <v>455</v>
      </c>
      <c r="V65" s="390"/>
      <c r="W65" s="289"/>
      <c r="X65" s="293"/>
      <c r="Y65" s="286" t="str">
        <f>W45</f>
        <v>BICESTER U09 BOYS</v>
      </c>
      <c r="Z65" s="287" t="s">
        <v>458</v>
      </c>
      <c r="AA65" s="291"/>
    </row>
    <row r="66" spans="21:27" ht="21.95" customHeight="1">
      <c r="U66" s="283" t="s">
        <v>455</v>
      </c>
      <c r="V66" s="390" t="s">
        <v>42</v>
      </c>
      <c r="W66" s="284" t="s">
        <v>461</v>
      </c>
      <c r="X66" s="294"/>
      <c r="Y66" s="286" t="str">
        <f>W66</f>
        <v>TEAM KENNET U09 BOYS</v>
      </c>
      <c r="Z66" s="287"/>
      <c r="AA66" s="291"/>
    </row>
    <row r="67" spans="21:27" ht="21.95" customHeight="1">
      <c r="U67" s="283" t="s">
        <v>455</v>
      </c>
      <c r="V67" s="390"/>
      <c r="W67" s="289"/>
      <c r="X67" s="312" t="s">
        <v>738</v>
      </c>
      <c r="Y67" s="286" t="str">
        <f>W66</f>
        <v>TEAM KENNET U09 BOYS</v>
      </c>
      <c r="Z67" s="287" t="s">
        <v>458</v>
      </c>
      <c r="AA67" s="291"/>
    </row>
    <row r="68" spans="21:27" ht="21.95" customHeight="1">
      <c r="U68" s="283" t="s">
        <v>455</v>
      </c>
      <c r="V68" s="390"/>
      <c r="W68" s="289"/>
      <c r="X68" s="312" t="s">
        <v>739</v>
      </c>
      <c r="Y68" s="286" t="str">
        <f>W66</f>
        <v>TEAM KENNET U09 BOYS</v>
      </c>
      <c r="Z68" s="287" t="s">
        <v>458</v>
      </c>
      <c r="AA68" s="291"/>
    </row>
    <row r="69" spans="21:27" ht="21.95" customHeight="1">
      <c r="U69" s="283" t="s">
        <v>455</v>
      </c>
      <c r="V69" s="390"/>
      <c r="W69" s="289"/>
      <c r="X69" s="312" t="s">
        <v>740</v>
      </c>
      <c r="Y69" s="286" t="str">
        <f>W66</f>
        <v>TEAM KENNET U09 BOYS</v>
      </c>
      <c r="Z69" s="287" t="s">
        <v>458</v>
      </c>
      <c r="AA69" s="291"/>
    </row>
    <row r="70" spans="21:27" ht="21.95" customHeight="1">
      <c r="U70" s="283" t="s">
        <v>455</v>
      </c>
      <c r="V70" s="390"/>
      <c r="W70" s="289"/>
      <c r="X70" s="312" t="s">
        <v>741</v>
      </c>
      <c r="Y70" s="286" t="str">
        <f>W66</f>
        <v>TEAM KENNET U09 BOYS</v>
      </c>
      <c r="Z70" s="287" t="s">
        <v>458</v>
      </c>
      <c r="AA70" s="291"/>
    </row>
    <row r="71" spans="21:27" ht="21.95" customHeight="1">
      <c r="U71" s="283" t="s">
        <v>455</v>
      </c>
      <c r="V71" s="390"/>
      <c r="W71" s="289"/>
      <c r="X71" s="312" t="s">
        <v>742</v>
      </c>
      <c r="Y71" s="286" t="str">
        <f>W66</f>
        <v>TEAM KENNET U09 BOYS</v>
      </c>
      <c r="Z71" s="287" t="s">
        <v>458</v>
      </c>
      <c r="AA71" s="291"/>
    </row>
    <row r="72" spans="21:27" ht="21.95" customHeight="1">
      <c r="U72" s="283" t="s">
        <v>455</v>
      </c>
      <c r="V72" s="390"/>
      <c r="W72" s="289"/>
      <c r="X72" s="312" t="s">
        <v>743</v>
      </c>
      <c r="Y72" s="286" t="str">
        <f>W66</f>
        <v>TEAM KENNET U09 BOYS</v>
      </c>
      <c r="Z72" s="287" t="s">
        <v>458</v>
      </c>
      <c r="AA72" s="291"/>
    </row>
    <row r="73" spans="21:27" ht="21.95" customHeight="1">
      <c r="U73" s="283" t="s">
        <v>455</v>
      </c>
      <c r="V73" s="390"/>
      <c r="W73" s="289"/>
      <c r="X73" s="312" t="s">
        <v>744</v>
      </c>
      <c r="Y73" s="286" t="str">
        <f>W66</f>
        <v>TEAM KENNET U09 BOYS</v>
      </c>
      <c r="Z73" s="287" t="s">
        <v>458</v>
      </c>
      <c r="AA73" s="291"/>
    </row>
    <row r="74" spans="21:27" ht="21.95" customHeight="1">
      <c r="U74" s="283" t="s">
        <v>455</v>
      </c>
      <c r="V74" s="390"/>
      <c r="W74" s="289"/>
      <c r="X74" s="312" t="s">
        <v>745</v>
      </c>
      <c r="Y74" s="286" t="str">
        <f>W66</f>
        <v>TEAM KENNET U09 BOYS</v>
      </c>
      <c r="Z74" s="287" t="s">
        <v>458</v>
      </c>
      <c r="AA74" s="291"/>
    </row>
    <row r="75" spans="21:27" ht="21.95" customHeight="1">
      <c r="U75" s="283" t="s">
        <v>455</v>
      </c>
      <c r="V75" s="390"/>
      <c r="W75" s="289"/>
      <c r="X75" s="313" t="s">
        <v>746</v>
      </c>
      <c r="Y75" s="286" t="str">
        <f>W66</f>
        <v>TEAM KENNET U09 BOYS</v>
      </c>
      <c r="Z75" s="287" t="s">
        <v>458</v>
      </c>
      <c r="AA75" s="291"/>
    </row>
    <row r="76" spans="21:27" ht="21.95" customHeight="1">
      <c r="U76" s="283" t="s">
        <v>455</v>
      </c>
      <c r="V76" s="390"/>
      <c r="W76" s="289"/>
      <c r="X76" s="314" t="s">
        <v>747</v>
      </c>
      <c r="Y76" s="286" t="str">
        <f>W66</f>
        <v>TEAM KENNET U09 BOYS</v>
      </c>
      <c r="Z76" s="287" t="s">
        <v>458</v>
      </c>
      <c r="AA76" s="291"/>
    </row>
    <row r="77" spans="21:27" ht="21.95" customHeight="1">
      <c r="U77" s="283" t="s">
        <v>455</v>
      </c>
      <c r="V77" s="390"/>
      <c r="W77" s="289"/>
      <c r="X77" s="314" t="s">
        <v>748</v>
      </c>
      <c r="Y77" s="286" t="str">
        <f>W66</f>
        <v>TEAM KENNET U09 BOYS</v>
      </c>
      <c r="Z77" s="287" t="s">
        <v>458</v>
      </c>
      <c r="AA77" s="291"/>
    </row>
    <row r="78" spans="21:27" ht="21.95" customHeight="1">
      <c r="U78" s="283" t="s">
        <v>455</v>
      </c>
      <c r="V78" s="390"/>
      <c r="W78" s="289"/>
      <c r="X78" s="293"/>
      <c r="Y78" s="286" t="str">
        <f>W66</f>
        <v>TEAM KENNET U09 BOYS</v>
      </c>
      <c r="Z78" s="287" t="s">
        <v>458</v>
      </c>
      <c r="AA78" s="291"/>
    </row>
    <row r="79" spans="21:27" ht="21.95" customHeight="1">
      <c r="U79" s="283" t="s">
        <v>455</v>
      </c>
      <c r="V79" s="390"/>
      <c r="W79" s="289"/>
      <c r="X79" s="293"/>
      <c r="Y79" s="286" t="str">
        <f>W66</f>
        <v>TEAM KENNET U09 BOYS</v>
      </c>
      <c r="Z79" s="287" t="s">
        <v>458</v>
      </c>
      <c r="AA79" s="291"/>
    </row>
    <row r="80" spans="21:27" ht="21.95" customHeight="1">
      <c r="U80" s="283" t="s">
        <v>455</v>
      </c>
      <c r="V80" s="390"/>
      <c r="W80" s="289"/>
      <c r="X80" s="293"/>
      <c r="Y80" s="286" t="str">
        <f>W66</f>
        <v>TEAM KENNET U09 BOYS</v>
      </c>
      <c r="Z80" s="287" t="s">
        <v>458</v>
      </c>
      <c r="AA80" s="291"/>
    </row>
    <row r="81" spans="21:27" ht="21.95" customHeight="1">
      <c r="U81" s="283" t="s">
        <v>455</v>
      </c>
      <c r="V81" s="390"/>
      <c r="W81" s="289"/>
      <c r="X81" s="293"/>
      <c r="Y81" s="286" t="str">
        <f>W66</f>
        <v>TEAM KENNET U09 BOYS</v>
      </c>
      <c r="Z81" s="287" t="s">
        <v>458</v>
      </c>
      <c r="AA81" s="291"/>
    </row>
    <row r="82" spans="21:27" ht="21.95" customHeight="1">
      <c r="U82" s="283" t="s">
        <v>455</v>
      </c>
      <c r="V82" s="390"/>
      <c r="W82" s="289"/>
      <c r="X82" s="293"/>
      <c r="Y82" s="286" t="str">
        <f>W66</f>
        <v>TEAM KENNET U09 BOYS</v>
      </c>
      <c r="Z82" s="287" t="s">
        <v>458</v>
      </c>
      <c r="AA82" s="291"/>
    </row>
    <row r="83" spans="21:27" ht="21.95" customHeight="1">
      <c r="U83" s="283" t="s">
        <v>455</v>
      </c>
      <c r="V83" s="390"/>
      <c r="W83" s="289"/>
      <c r="X83" s="293"/>
      <c r="Y83" s="286" t="str">
        <f>W66</f>
        <v>TEAM KENNET U09 BOYS</v>
      </c>
      <c r="Z83" s="287" t="s">
        <v>458</v>
      </c>
      <c r="AA83" s="291"/>
    </row>
    <row r="84" spans="21:27" ht="21.95" customHeight="1">
      <c r="U84" s="283" t="s">
        <v>455</v>
      </c>
      <c r="V84" s="390"/>
      <c r="W84" s="289"/>
      <c r="X84" s="293"/>
      <c r="Y84" s="286" t="str">
        <f>W66</f>
        <v>TEAM KENNET U09 BOYS</v>
      </c>
      <c r="Z84" s="287" t="s">
        <v>458</v>
      </c>
      <c r="AA84" s="291"/>
    </row>
    <row r="85" spans="21:27" ht="21.95" customHeight="1">
      <c r="U85" s="283" t="s">
        <v>455</v>
      </c>
      <c r="V85" s="390"/>
      <c r="W85" s="289"/>
      <c r="X85" s="293"/>
      <c r="Y85" s="286" t="str">
        <f>W66</f>
        <v>TEAM KENNET U09 BOYS</v>
      </c>
      <c r="Z85" s="287" t="s">
        <v>458</v>
      </c>
      <c r="AA85" s="291"/>
    </row>
    <row r="86" spans="21:27" ht="21.95" customHeight="1">
      <c r="U86" s="283" t="s">
        <v>455</v>
      </c>
      <c r="V86" s="390"/>
      <c r="W86" s="289"/>
      <c r="X86" s="293"/>
      <c r="Y86" s="286" t="str">
        <f>W66</f>
        <v>TEAM KENNET U09 BOYS</v>
      </c>
      <c r="Z86" s="287" t="s">
        <v>458</v>
      </c>
      <c r="AA86" s="291"/>
    </row>
    <row r="87" spans="21:27" ht="21.95" customHeight="1">
      <c r="U87" s="283" t="s">
        <v>455</v>
      </c>
      <c r="V87" s="390" t="s">
        <v>43</v>
      </c>
      <c r="W87" s="284" t="s">
        <v>462</v>
      </c>
      <c r="X87" s="294"/>
      <c r="Y87" s="286" t="str">
        <f>W87</f>
        <v>OXFORD U09 BOYS</v>
      </c>
      <c r="Z87" s="287"/>
      <c r="AA87" s="291"/>
    </row>
    <row r="88" spans="21:27" ht="21.95" customHeight="1">
      <c r="U88" s="283" t="s">
        <v>455</v>
      </c>
      <c r="V88" s="390"/>
      <c r="W88" s="289"/>
      <c r="X88" s="290" t="s">
        <v>651</v>
      </c>
      <c r="Y88" s="286" t="str">
        <f>W87</f>
        <v>OXFORD U09 BOYS</v>
      </c>
      <c r="Z88" s="287" t="s">
        <v>458</v>
      </c>
      <c r="AA88" s="291"/>
    </row>
    <row r="89" spans="21:27" ht="21.95" customHeight="1">
      <c r="U89" s="283" t="s">
        <v>455</v>
      </c>
      <c r="V89" s="390"/>
      <c r="W89" s="289"/>
      <c r="X89" s="290" t="s">
        <v>652</v>
      </c>
      <c r="Y89" s="286" t="str">
        <f>W87</f>
        <v>OXFORD U09 BOYS</v>
      </c>
      <c r="Z89" s="287" t="s">
        <v>458</v>
      </c>
      <c r="AA89" s="291"/>
    </row>
    <row r="90" spans="21:27" ht="21.95" customHeight="1">
      <c r="U90" s="283" t="s">
        <v>455</v>
      </c>
      <c r="V90" s="390"/>
      <c r="W90" s="289"/>
      <c r="X90" s="290" t="s">
        <v>653</v>
      </c>
      <c r="Y90" s="286" t="str">
        <f>W87</f>
        <v>OXFORD U09 BOYS</v>
      </c>
      <c r="Z90" s="287" t="s">
        <v>458</v>
      </c>
      <c r="AA90" s="291"/>
    </row>
    <row r="91" spans="21:27" ht="21.95" customHeight="1">
      <c r="U91" s="283" t="s">
        <v>455</v>
      </c>
      <c r="V91" s="390"/>
      <c r="W91" s="289"/>
      <c r="X91" s="290" t="s">
        <v>654</v>
      </c>
      <c r="Y91" s="286" t="str">
        <f>W87</f>
        <v>OXFORD U09 BOYS</v>
      </c>
      <c r="Z91" s="287" t="s">
        <v>458</v>
      </c>
      <c r="AA91" s="291"/>
    </row>
    <row r="92" spans="21:27" ht="21.95" customHeight="1">
      <c r="U92" s="283" t="s">
        <v>455</v>
      </c>
      <c r="V92" s="390"/>
      <c r="W92" s="289"/>
      <c r="X92" s="290" t="s">
        <v>655</v>
      </c>
      <c r="Y92" s="286" t="str">
        <f>W87</f>
        <v>OXFORD U09 BOYS</v>
      </c>
      <c r="Z92" s="287" t="s">
        <v>458</v>
      </c>
      <c r="AA92" s="291"/>
    </row>
    <row r="93" spans="21:27" ht="21.95" customHeight="1">
      <c r="U93" s="283" t="s">
        <v>455</v>
      </c>
      <c r="V93" s="390"/>
      <c r="W93" s="289"/>
      <c r="X93" s="290" t="s">
        <v>656</v>
      </c>
      <c r="Y93" s="286" t="str">
        <f>W87</f>
        <v>OXFORD U09 BOYS</v>
      </c>
      <c r="Z93" s="287" t="s">
        <v>458</v>
      </c>
      <c r="AA93" s="291"/>
    </row>
    <row r="94" spans="21:27" ht="21.95" customHeight="1">
      <c r="U94" s="283" t="s">
        <v>455</v>
      </c>
      <c r="V94" s="390"/>
      <c r="W94" s="289"/>
      <c r="X94" s="293"/>
      <c r="Y94" s="286" t="str">
        <f>W87</f>
        <v>OXFORD U09 BOYS</v>
      </c>
      <c r="Z94" s="287" t="s">
        <v>458</v>
      </c>
      <c r="AA94" s="291"/>
    </row>
    <row r="95" spans="21:27" ht="21.95" customHeight="1">
      <c r="U95" s="283" t="s">
        <v>455</v>
      </c>
      <c r="V95" s="390"/>
      <c r="W95" s="289"/>
      <c r="X95" s="293"/>
      <c r="Y95" s="286" t="str">
        <f>W87</f>
        <v>OXFORD U09 BOYS</v>
      </c>
      <c r="Z95" s="287" t="s">
        <v>458</v>
      </c>
      <c r="AA95" s="291"/>
    </row>
    <row r="96" spans="21:27" ht="21.95" customHeight="1">
      <c r="U96" s="283" t="s">
        <v>455</v>
      </c>
      <c r="V96" s="390"/>
      <c r="W96" s="289"/>
      <c r="X96" s="293"/>
      <c r="Y96" s="286" t="str">
        <f>W87</f>
        <v>OXFORD U09 BOYS</v>
      </c>
      <c r="Z96" s="287" t="s">
        <v>458</v>
      </c>
      <c r="AA96" s="291"/>
    </row>
    <row r="97" spans="21:27" ht="21.95" customHeight="1">
      <c r="U97" s="283" t="s">
        <v>455</v>
      </c>
      <c r="V97" s="390"/>
      <c r="W97" s="289"/>
      <c r="X97" s="293"/>
      <c r="Y97" s="286" t="str">
        <f>W87</f>
        <v>OXFORD U09 BOYS</v>
      </c>
      <c r="Z97" s="287" t="s">
        <v>458</v>
      </c>
      <c r="AA97" s="291"/>
    </row>
    <row r="98" spans="21:27" ht="21.95" customHeight="1">
      <c r="U98" s="283" t="s">
        <v>455</v>
      </c>
      <c r="V98" s="390"/>
      <c r="W98" s="289"/>
      <c r="X98" s="293"/>
      <c r="Y98" s="286" t="str">
        <f>W87</f>
        <v>OXFORD U09 BOYS</v>
      </c>
      <c r="Z98" s="287" t="s">
        <v>458</v>
      </c>
      <c r="AA98" s="291"/>
    </row>
    <row r="99" spans="21:27" ht="21.95" customHeight="1">
      <c r="U99" s="283" t="s">
        <v>455</v>
      </c>
      <c r="V99" s="390"/>
      <c r="W99" s="289"/>
      <c r="X99" s="293"/>
      <c r="Y99" s="286" t="str">
        <f>W87</f>
        <v>OXFORD U09 BOYS</v>
      </c>
      <c r="Z99" s="287" t="s">
        <v>458</v>
      </c>
      <c r="AA99" s="291"/>
    </row>
    <row r="100" spans="21:27" ht="21.95" customHeight="1">
      <c r="U100" s="283" t="s">
        <v>455</v>
      </c>
      <c r="V100" s="390"/>
      <c r="W100" s="289"/>
      <c r="X100" s="293"/>
      <c r="Y100" s="286" t="str">
        <f>W87</f>
        <v>OXFORD U09 BOYS</v>
      </c>
      <c r="Z100" s="287" t="s">
        <v>458</v>
      </c>
      <c r="AA100" s="291"/>
    </row>
    <row r="101" spans="21:27" ht="21.95" customHeight="1">
      <c r="U101" s="283" t="s">
        <v>455</v>
      </c>
      <c r="V101" s="390"/>
      <c r="W101" s="289"/>
      <c r="X101" s="293"/>
      <c r="Y101" s="286" t="str">
        <f>W87</f>
        <v>OXFORD U09 BOYS</v>
      </c>
      <c r="Z101" s="287" t="s">
        <v>458</v>
      </c>
      <c r="AA101" s="291"/>
    </row>
    <row r="102" spans="21:27" ht="21.95" customHeight="1">
      <c r="U102" s="283" t="s">
        <v>455</v>
      </c>
      <c r="V102" s="390"/>
      <c r="W102" s="289"/>
      <c r="X102" s="293"/>
      <c r="Y102" s="286" t="str">
        <f>W87</f>
        <v>OXFORD U09 BOYS</v>
      </c>
      <c r="Z102" s="287" t="s">
        <v>458</v>
      </c>
      <c r="AA102" s="291"/>
    </row>
    <row r="103" spans="21:27" ht="21.95" customHeight="1">
      <c r="U103" s="283" t="s">
        <v>455</v>
      </c>
      <c r="V103" s="390"/>
      <c r="W103" s="289"/>
      <c r="X103" s="293"/>
      <c r="Y103" s="286" t="str">
        <f>W87</f>
        <v>OXFORD U09 BOYS</v>
      </c>
      <c r="Z103" s="287" t="s">
        <v>458</v>
      </c>
      <c r="AA103" s="291"/>
    </row>
    <row r="104" spans="21:27" ht="21.95" customHeight="1">
      <c r="U104" s="283" t="s">
        <v>455</v>
      </c>
      <c r="V104" s="390"/>
      <c r="W104" s="289"/>
      <c r="X104" s="293"/>
      <c r="Y104" s="286" t="str">
        <f>W87</f>
        <v>OXFORD U09 BOYS</v>
      </c>
      <c r="Z104" s="287" t="s">
        <v>458</v>
      </c>
      <c r="AA104" s="291"/>
    </row>
    <row r="105" spans="21:27" ht="21.95" customHeight="1">
      <c r="U105" s="283" t="s">
        <v>455</v>
      </c>
      <c r="V105" s="390"/>
      <c r="W105" s="289"/>
      <c r="X105" s="293"/>
      <c r="Y105" s="286" t="str">
        <f>W87</f>
        <v>OXFORD U09 BOYS</v>
      </c>
      <c r="Z105" s="287" t="s">
        <v>458</v>
      </c>
      <c r="AA105" s="291"/>
    </row>
    <row r="106" spans="21:27" ht="21.95" customHeight="1">
      <c r="U106" s="283" t="s">
        <v>455</v>
      </c>
      <c r="V106" s="390"/>
      <c r="W106" s="289"/>
      <c r="X106" s="293"/>
      <c r="Y106" s="286" t="str">
        <f>W87</f>
        <v>OXFORD U09 BOYS</v>
      </c>
      <c r="Z106" s="287" t="s">
        <v>458</v>
      </c>
      <c r="AA106" s="291"/>
    </row>
    <row r="107" spans="21:27" ht="21.95" customHeight="1">
      <c r="U107" s="283" t="s">
        <v>455</v>
      </c>
      <c r="V107" s="390"/>
      <c r="W107" s="289"/>
      <c r="X107" s="293"/>
      <c r="Y107" s="286" t="str">
        <f>W87</f>
        <v>OXFORD U09 BOYS</v>
      </c>
      <c r="Z107" s="287" t="s">
        <v>458</v>
      </c>
      <c r="AA107" s="291"/>
    </row>
    <row r="108" spans="21:27" ht="21.95" customHeight="1">
      <c r="U108" s="283" t="s">
        <v>455</v>
      </c>
      <c r="V108" s="390" t="s">
        <v>44</v>
      </c>
      <c r="W108" s="284" t="s">
        <v>463</v>
      </c>
      <c r="X108" s="294"/>
      <c r="Y108" s="286" t="str">
        <f>W108</f>
        <v>RADLEY U09 BOYS</v>
      </c>
      <c r="Z108" s="287"/>
      <c r="AA108" s="291"/>
    </row>
    <row r="109" spans="21:27" ht="21.95" customHeight="1">
      <c r="U109" s="283" t="s">
        <v>455</v>
      </c>
      <c r="V109" s="390"/>
      <c r="W109" s="289"/>
      <c r="X109" s="290" t="s">
        <v>558</v>
      </c>
      <c r="Y109" s="286" t="str">
        <f>W108</f>
        <v>RADLEY U09 BOYS</v>
      </c>
      <c r="Z109" s="287" t="s">
        <v>458</v>
      </c>
      <c r="AA109" s="291"/>
    </row>
    <row r="110" spans="21:27" ht="21.95" customHeight="1">
      <c r="U110" s="283" t="s">
        <v>455</v>
      </c>
      <c r="V110" s="390"/>
      <c r="W110" s="289"/>
      <c r="X110" s="290" t="s">
        <v>559</v>
      </c>
      <c r="Y110" s="286" t="str">
        <f>W108</f>
        <v>RADLEY U09 BOYS</v>
      </c>
      <c r="Z110" s="287" t="s">
        <v>458</v>
      </c>
      <c r="AA110" s="291"/>
    </row>
    <row r="111" spans="21:27" ht="21.95" customHeight="1">
      <c r="U111" s="283" t="s">
        <v>455</v>
      </c>
      <c r="V111" s="390"/>
      <c r="W111" s="289"/>
      <c r="X111" s="292"/>
      <c r="Y111" s="286" t="str">
        <f>W108</f>
        <v>RADLEY U09 BOYS</v>
      </c>
      <c r="Z111" s="287" t="s">
        <v>458</v>
      </c>
      <c r="AA111" s="291"/>
    </row>
    <row r="112" spans="21:27" ht="21.95" customHeight="1">
      <c r="U112" s="283" t="s">
        <v>455</v>
      </c>
      <c r="V112" s="390"/>
      <c r="W112" s="289"/>
      <c r="X112" s="293"/>
      <c r="Y112" s="286" t="str">
        <f>W108</f>
        <v>RADLEY U09 BOYS</v>
      </c>
      <c r="Z112" s="287" t="s">
        <v>458</v>
      </c>
      <c r="AA112" s="291"/>
    </row>
    <row r="113" spans="21:27" ht="21.95" customHeight="1">
      <c r="U113" s="283" t="s">
        <v>455</v>
      </c>
      <c r="V113" s="390"/>
      <c r="W113" s="289"/>
      <c r="X113" s="293"/>
      <c r="Y113" s="286" t="str">
        <f>W108</f>
        <v>RADLEY U09 BOYS</v>
      </c>
      <c r="Z113" s="287" t="s">
        <v>458</v>
      </c>
      <c r="AA113" s="291"/>
    </row>
    <row r="114" spans="21:27" ht="21.95" customHeight="1">
      <c r="U114" s="283" t="s">
        <v>455</v>
      </c>
      <c r="V114" s="390"/>
      <c r="W114" s="289"/>
      <c r="X114" s="293"/>
      <c r="Y114" s="286" t="str">
        <f>W108</f>
        <v>RADLEY U09 BOYS</v>
      </c>
      <c r="Z114" s="287" t="s">
        <v>458</v>
      </c>
      <c r="AA114" s="291"/>
    </row>
    <row r="115" spans="21:27" ht="21.95" customHeight="1">
      <c r="U115" s="283" t="s">
        <v>455</v>
      </c>
      <c r="V115" s="390"/>
      <c r="W115" s="289"/>
      <c r="X115" s="293"/>
      <c r="Y115" s="286" t="str">
        <f>W108</f>
        <v>RADLEY U09 BOYS</v>
      </c>
      <c r="Z115" s="287" t="s">
        <v>458</v>
      </c>
      <c r="AA115" s="291"/>
    </row>
    <row r="116" spans="21:27" ht="21.95" customHeight="1">
      <c r="U116" s="283" t="s">
        <v>455</v>
      </c>
      <c r="V116" s="390"/>
      <c r="W116" s="289"/>
      <c r="X116" s="293"/>
      <c r="Y116" s="286" t="str">
        <f>W108</f>
        <v>RADLEY U09 BOYS</v>
      </c>
      <c r="Z116" s="287" t="s">
        <v>458</v>
      </c>
      <c r="AA116" s="291"/>
    </row>
    <row r="117" spans="21:27" ht="21.95" customHeight="1">
      <c r="U117" s="283" t="s">
        <v>455</v>
      </c>
      <c r="V117" s="390"/>
      <c r="W117" s="289"/>
      <c r="X117" s="293"/>
      <c r="Y117" s="286" t="str">
        <f>W108</f>
        <v>RADLEY U09 BOYS</v>
      </c>
      <c r="Z117" s="287" t="s">
        <v>458</v>
      </c>
      <c r="AA117" s="291"/>
    </row>
    <row r="118" spans="21:27" ht="21.95" customHeight="1">
      <c r="U118" s="283" t="s">
        <v>455</v>
      </c>
      <c r="V118" s="390"/>
      <c r="W118" s="289"/>
      <c r="X118" s="293"/>
      <c r="Y118" s="286" t="str">
        <f>W108</f>
        <v>RADLEY U09 BOYS</v>
      </c>
      <c r="Z118" s="287" t="s">
        <v>458</v>
      </c>
      <c r="AA118" s="291"/>
    </row>
    <row r="119" spans="21:27" ht="21.95" customHeight="1">
      <c r="U119" s="283" t="s">
        <v>455</v>
      </c>
      <c r="V119" s="390"/>
      <c r="W119" s="289"/>
      <c r="X119" s="293"/>
      <c r="Y119" s="286" t="str">
        <f>W108</f>
        <v>RADLEY U09 BOYS</v>
      </c>
      <c r="Z119" s="287" t="s">
        <v>458</v>
      </c>
      <c r="AA119" s="291"/>
    </row>
    <row r="120" spans="21:27" ht="21.95" customHeight="1">
      <c r="U120" s="283" t="s">
        <v>455</v>
      </c>
      <c r="V120" s="390"/>
      <c r="W120" s="289"/>
      <c r="X120" s="293"/>
      <c r="Y120" s="286" t="str">
        <f>W108</f>
        <v>RADLEY U09 BOYS</v>
      </c>
      <c r="Z120" s="287" t="s">
        <v>458</v>
      </c>
      <c r="AA120" s="291"/>
    </row>
    <row r="121" spans="21:27" ht="21.95" customHeight="1">
      <c r="U121" s="283" t="s">
        <v>455</v>
      </c>
      <c r="V121" s="390"/>
      <c r="W121" s="289"/>
      <c r="X121" s="293"/>
      <c r="Y121" s="286" t="str">
        <f>W108</f>
        <v>RADLEY U09 BOYS</v>
      </c>
      <c r="Z121" s="287" t="s">
        <v>458</v>
      </c>
      <c r="AA121" s="291"/>
    </row>
    <row r="122" spans="21:27" ht="21.95" customHeight="1">
      <c r="U122" s="283" t="s">
        <v>455</v>
      </c>
      <c r="V122" s="390"/>
      <c r="W122" s="289"/>
      <c r="X122" s="293"/>
      <c r="Y122" s="286" t="str">
        <f>W108</f>
        <v>RADLEY U09 BOYS</v>
      </c>
      <c r="Z122" s="287" t="s">
        <v>458</v>
      </c>
      <c r="AA122" s="291"/>
    </row>
    <row r="123" spans="21:27" ht="21.95" customHeight="1">
      <c r="U123" s="283" t="s">
        <v>455</v>
      </c>
      <c r="V123" s="390"/>
      <c r="W123" s="289"/>
      <c r="X123" s="293"/>
      <c r="Y123" s="286" t="str">
        <f>W108</f>
        <v>RADLEY U09 BOYS</v>
      </c>
      <c r="Z123" s="287" t="s">
        <v>458</v>
      </c>
      <c r="AA123" s="291"/>
    </row>
    <row r="124" spans="21:27" ht="21.95" customHeight="1">
      <c r="U124" s="283" t="s">
        <v>455</v>
      </c>
      <c r="V124" s="390"/>
      <c r="W124" s="289"/>
      <c r="X124" s="293"/>
      <c r="Y124" s="286" t="str">
        <f>W108</f>
        <v>RADLEY U09 BOYS</v>
      </c>
      <c r="Z124" s="287" t="s">
        <v>458</v>
      </c>
      <c r="AA124" s="291"/>
    </row>
    <row r="125" spans="21:27" ht="21.95" customHeight="1">
      <c r="U125" s="283" t="s">
        <v>455</v>
      </c>
      <c r="V125" s="390"/>
      <c r="W125" s="289"/>
      <c r="X125" s="293"/>
      <c r="Y125" s="286" t="str">
        <f>W108</f>
        <v>RADLEY U09 BOYS</v>
      </c>
      <c r="Z125" s="287" t="s">
        <v>458</v>
      </c>
      <c r="AA125" s="291"/>
    </row>
    <row r="126" spans="21:27" ht="21.95" customHeight="1">
      <c r="U126" s="283" t="s">
        <v>455</v>
      </c>
      <c r="V126" s="390"/>
      <c r="W126" s="289"/>
      <c r="X126" s="293"/>
      <c r="Y126" s="286" t="str">
        <f>W108</f>
        <v>RADLEY U09 BOYS</v>
      </c>
      <c r="Z126" s="287" t="s">
        <v>458</v>
      </c>
      <c r="AA126" s="291"/>
    </row>
    <row r="127" spans="21:27" ht="21.95" customHeight="1">
      <c r="U127" s="283" t="s">
        <v>455</v>
      </c>
      <c r="V127" s="390"/>
      <c r="W127" s="289"/>
      <c r="X127" s="293"/>
      <c r="Y127" s="286" t="str">
        <f>W108</f>
        <v>RADLEY U09 BOYS</v>
      </c>
      <c r="Z127" s="287" t="s">
        <v>458</v>
      </c>
      <c r="AA127" s="291"/>
    </row>
    <row r="128" spans="21:27" ht="21.95" customHeight="1">
      <c r="U128" s="283" t="s">
        <v>455</v>
      </c>
      <c r="V128" s="390"/>
      <c r="W128" s="289"/>
      <c r="X128" s="293"/>
      <c r="Y128" s="286" t="str">
        <f>W108</f>
        <v>RADLEY U09 BOYS</v>
      </c>
      <c r="Z128" s="287" t="s">
        <v>458</v>
      </c>
      <c r="AA128" s="291"/>
    </row>
    <row r="129" spans="21:27" ht="21.95" customHeight="1">
      <c r="U129" s="283" t="s">
        <v>455</v>
      </c>
      <c r="V129" s="390" t="s">
        <v>52</v>
      </c>
      <c r="W129" s="284" t="s">
        <v>464</v>
      </c>
      <c r="X129" s="294"/>
      <c r="Y129" s="286" t="str">
        <f>W129</f>
        <v>WHITE HORSE U09 BOYS</v>
      </c>
      <c r="Z129" s="287"/>
      <c r="AA129" s="291"/>
    </row>
    <row r="130" spans="21:27" ht="21.95" customHeight="1">
      <c r="U130" s="283" t="s">
        <v>455</v>
      </c>
      <c r="V130" s="390"/>
      <c r="W130" s="289"/>
      <c r="X130" s="293"/>
      <c r="Y130" s="286" t="str">
        <f>W129</f>
        <v>WHITE HORSE U09 BOYS</v>
      </c>
      <c r="Z130" s="287" t="s">
        <v>458</v>
      </c>
      <c r="AA130" s="291"/>
    </row>
    <row r="131" spans="21:27" ht="21.95" customHeight="1">
      <c r="U131" s="283" t="s">
        <v>455</v>
      </c>
      <c r="V131" s="390"/>
      <c r="W131" s="289"/>
      <c r="X131" s="293"/>
      <c r="Y131" s="286" t="str">
        <f>W129</f>
        <v>WHITE HORSE U09 BOYS</v>
      </c>
      <c r="Z131" s="287" t="s">
        <v>458</v>
      </c>
      <c r="AA131" s="291"/>
    </row>
    <row r="132" spans="21:27" ht="21.95" customHeight="1">
      <c r="U132" s="283" t="s">
        <v>455</v>
      </c>
      <c r="V132" s="390"/>
      <c r="W132" s="289"/>
      <c r="X132" s="293"/>
      <c r="Y132" s="286" t="str">
        <f>W129</f>
        <v>WHITE HORSE U09 BOYS</v>
      </c>
      <c r="Z132" s="287" t="s">
        <v>458</v>
      </c>
      <c r="AA132" s="291"/>
    </row>
    <row r="133" spans="21:27" ht="21.95" customHeight="1">
      <c r="U133" s="283" t="s">
        <v>455</v>
      </c>
      <c r="V133" s="390"/>
      <c r="W133" s="289"/>
      <c r="X133" s="293"/>
      <c r="Y133" s="286" t="str">
        <f>W129</f>
        <v>WHITE HORSE U09 BOYS</v>
      </c>
      <c r="Z133" s="287" t="s">
        <v>458</v>
      </c>
      <c r="AA133" s="291"/>
    </row>
    <row r="134" spans="21:27" ht="21.95" customHeight="1">
      <c r="U134" s="283" t="s">
        <v>455</v>
      </c>
      <c r="V134" s="390"/>
      <c r="W134" s="289"/>
      <c r="X134" s="293"/>
      <c r="Y134" s="286" t="str">
        <f>W129</f>
        <v>WHITE HORSE U09 BOYS</v>
      </c>
      <c r="Z134" s="287" t="s">
        <v>458</v>
      </c>
      <c r="AA134" s="291"/>
    </row>
    <row r="135" spans="21:27" ht="21.95" customHeight="1">
      <c r="U135" s="283" t="s">
        <v>455</v>
      </c>
      <c r="V135" s="390"/>
      <c r="W135" s="289"/>
      <c r="X135" s="293"/>
      <c r="Y135" s="286" t="str">
        <f>W129</f>
        <v>WHITE HORSE U09 BOYS</v>
      </c>
      <c r="Z135" s="287" t="s">
        <v>458</v>
      </c>
      <c r="AA135" s="291"/>
    </row>
    <row r="136" spans="21:27" ht="21.95" customHeight="1">
      <c r="U136" s="283" t="s">
        <v>455</v>
      </c>
      <c r="V136" s="390"/>
      <c r="W136" s="289"/>
      <c r="X136" s="293"/>
      <c r="Y136" s="286" t="str">
        <f>W129</f>
        <v>WHITE HORSE U09 BOYS</v>
      </c>
      <c r="Z136" s="287" t="s">
        <v>458</v>
      </c>
      <c r="AA136" s="291"/>
    </row>
    <row r="137" spans="21:27" ht="21.95" customHeight="1">
      <c r="U137" s="283" t="s">
        <v>455</v>
      </c>
      <c r="V137" s="390"/>
      <c r="W137" s="289"/>
      <c r="X137" s="293"/>
      <c r="Y137" s="286" t="str">
        <f>W129</f>
        <v>WHITE HORSE U09 BOYS</v>
      </c>
      <c r="Z137" s="287" t="s">
        <v>458</v>
      </c>
      <c r="AA137" s="291"/>
    </row>
    <row r="138" spans="21:27" ht="21.95" customHeight="1">
      <c r="U138" s="283" t="s">
        <v>455</v>
      </c>
      <c r="V138" s="390"/>
      <c r="W138" s="289"/>
      <c r="X138" s="293"/>
      <c r="Y138" s="286" t="str">
        <f>W129</f>
        <v>WHITE HORSE U09 BOYS</v>
      </c>
      <c r="Z138" s="287" t="s">
        <v>458</v>
      </c>
      <c r="AA138" s="291"/>
    </row>
    <row r="139" spans="21:27" ht="21.95" customHeight="1">
      <c r="U139" s="283" t="s">
        <v>455</v>
      </c>
      <c r="V139" s="390"/>
      <c r="W139" s="289"/>
      <c r="X139" s="293"/>
      <c r="Y139" s="286" t="str">
        <f>W129</f>
        <v>WHITE HORSE U09 BOYS</v>
      </c>
      <c r="Z139" s="287" t="s">
        <v>458</v>
      </c>
      <c r="AA139" s="291"/>
    </row>
    <row r="140" spans="21:27" ht="21.95" customHeight="1">
      <c r="U140" s="283" t="s">
        <v>455</v>
      </c>
      <c r="V140" s="390"/>
      <c r="W140" s="289"/>
      <c r="X140" s="293"/>
      <c r="Y140" s="286" t="str">
        <f>W129</f>
        <v>WHITE HORSE U09 BOYS</v>
      </c>
      <c r="Z140" s="287" t="s">
        <v>458</v>
      </c>
      <c r="AA140" s="291"/>
    </row>
    <row r="141" spans="21:27" ht="21.95" customHeight="1">
      <c r="U141" s="283" t="s">
        <v>455</v>
      </c>
      <c r="V141" s="390"/>
      <c r="W141" s="289"/>
      <c r="X141" s="293"/>
      <c r="Y141" s="286" t="str">
        <f>W129</f>
        <v>WHITE HORSE U09 BOYS</v>
      </c>
      <c r="Z141" s="287" t="s">
        <v>458</v>
      </c>
      <c r="AA141" s="291"/>
    </row>
    <row r="142" spans="21:27" ht="21.95" customHeight="1">
      <c r="U142" s="283" t="s">
        <v>455</v>
      </c>
      <c r="V142" s="390"/>
      <c r="W142" s="289"/>
      <c r="X142" s="293"/>
      <c r="Y142" s="286" t="str">
        <f>W129</f>
        <v>WHITE HORSE U09 BOYS</v>
      </c>
      <c r="Z142" s="287" t="s">
        <v>458</v>
      </c>
      <c r="AA142" s="291"/>
    </row>
    <row r="143" spans="21:27" ht="21.95" customHeight="1">
      <c r="U143" s="283" t="s">
        <v>455</v>
      </c>
      <c r="V143" s="390"/>
      <c r="W143" s="289"/>
      <c r="X143" s="293"/>
      <c r="Y143" s="286" t="str">
        <f>W129</f>
        <v>WHITE HORSE U09 BOYS</v>
      </c>
      <c r="Z143" s="287" t="s">
        <v>458</v>
      </c>
      <c r="AA143" s="291"/>
    </row>
    <row r="144" spans="21:27" ht="21.95" customHeight="1">
      <c r="U144" s="283" t="s">
        <v>455</v>
      </c>
      <c r="V144" s="390"/>
      <c r="W144" s="289"/>
      <c r="X144" s="293"/>
      <c r="Y144" s="286" t="str">
        <f>W129</f>
        <v>WHITE HORSE U09 BOYS</v>
      </c>
      <c r="Z144" s="287" t="s">
        <v>458</v>
      </c>
      <c r="AA144" s="291"/>
    </row>
    <row r="145" spans="21:27" ht="21.95" customHeight="1">
      <c r="U145" s="283" t="s">
        <v>455</v>
      </c>
      <c r="V145" s="390"/>
      <c r="W145" s="289"/>
      <c r="X145" s="293"/>
      <c r="Y145" s="286" t="str">
        <f>W129</f>
        <v>WHITE HORSE U09 BOYS</v>
      </c>
      <c r="Z145" s="287" t="s">
        <v>458</v>
      </c>
      <c r="AA145" s="291"/>
    </row>
    <row r="146" spans="21:27" ht="21.95" customHeight="1">
      <c r="U146" s="283" t="s">
        <v>455</v>
      </c>
      <c r="V146" s="390"/>
      <c r="W146" s="289"/>
      <c r="X146" s="293"/>
      <c r="Y146" s="286" t="str">
        <f>W129</f>
        <v>WHITE HORSE U09 BOYS</v>
      </c>
      <c r="Z146" s="287" t="s">
        <v>458</v>
      </c>
      <c r="AA146" s="291"/>
    </row>
    <row r="147" spans="21:27" ht="21.95" customHeight="1">
      <c r="U147" s="283" t="s">
        <v>455</v>
      </c>
      <c r="V147" s="390"/>
      <c r="W147" s="289"/>
      <c r="X147" s="293"/>
      <c r="Y147" s="286" t="str">
        <f>W129</f>
        <v>WHITE HORSE U09 BOYS</v>
      </c>
      <c r="Z147" s="287" t="s">
        <v>458</v>
      </c>
      <c r="AA147" s="291"/>
    </row>
    <row r="148" spans="21:27" ht="21.95" customHeight="1">
      <c r="U148" s="283" t="s">
        <v>455</v>
      </c>
      <c r="V148" s="390"/>
      <c r="W148" s="289"/>
      <c r="X148" s="293"/>
      <c r="Y148" s="286" t="str">
        <f>W129</f>
        <v>WHITE HORSE U09 BOYS</v>
      </c>
      <c r="Z148" s="287" t="s">
        <v>458</v>
      </c>
      <c r="AA148" s="291"/>
    </row>
    <row r="149" spans="21:27" ht="21.95" customHeight="1">
      <c r="U149" s="283" t="s">
        <v>455</v>
      </c>
      <c r="V149" s="390"/>
      <c r="W149" s="289"/>
      <c r="X149" s="293"/>
      <c r="Y149" s="286" t="str">
        <f>W129</f>
        <v>WHITE HORSE U09 BOYS</v>
      </c>
      <c r="Z149" s="287" t="s">
        <v>458</v>
      </c>
      <c r="AA149" s="291"/>
    </row>
    <row r="150" spans="21:27" ht="21.95" customHeight="1">
      <c r="U150" s="283" t="s">
        <v>455</v>
      </c>
      <c r="V150" s="390" t="s">
        <v>231</v>
      </c>
      <c r="W150" s="284" t="s">
        <v>465</v>
      </c>
      <c r="X150" s="294"/>
      <c r="Y150" s="286" t="str">
        <f>W150</f>
        <v>WITNEY U09 BOYS</v>
      </c>
      <c r="Z150" s="287"/>
      <c r="AA150" s="291"/>
    </row>
    <row r="151" spans="21:27" ht="21.95" customHeight="1">
      <c r="U151" s="283" t="s">
        <v>455</v>
      </c>
      <c r="V151" s="390"/>
      <c r="W151" s="289"/>
      <c r="X151" s="290" t="s">
        <v>633</v>
      </c>
      <c r="Y151" s="286" t="str">
        <f>W150</f>
        <v>WITNEY U09 BOYS</v>
      </c>
      <c r="Z151" s="287" t="s">
        <v>458</v>
      </c>
      <c r="AA151" s="291"/>
    </row>
    <row r="152" spans="21:27" ht="21.95" customHeight="1">
      <c r="U152" s="283" t="s">
        <v>455</v>
      </c>
      <c r="V152" s="390"/>
      <c r="W152" s="289"/>
      <c r="X152" s="290" t="s">
        <v>634</v>
      </c>
      <c r="Y152" s="286" t="str">
        <f>W150</f>
        <v>WITNEY U09 BOYS</v>
      </c>
      <c r="Z152" s="287" t="s">
        <v>458</v>
      </c>
      <c r="AA152" s="291"/>
    </row>
    <row r="153" spans="21:27" ht="21.95" customHeight="1">
      <c r="U153" s="283" t="s">
        <v>455</v>
      </c>
      <c r="V153" s="390"/>
      <c r="W153" s="289"/>
      <c r="X153" s="293"/>
      <c r="Y153" s="286" t="str">
        <f>W150</f>
        <v>WITNEY U09 BOYS</v>
      </c>
      <c r="Z153" s="287" t="s">
        <v>458</v>
      </c>
      <c r="AA153" s="291"/>
    </row>
    <row r="154" spans="21:27" ht="21.95" customHeight="1">
      <c r="U154" s="283" t="s">
        <v>455</v>
      </c>
      <c r="V154" s="390"/>
      <c r="W154" s="289"/>
      <c r="X154" s="293"/>
      <c r="Y154" s="286" t="str">
        <f>W150</f>
        <v>WITNEY U09 BOYS</v>
      </c>
      <c r="Z154" s="287" t="s">
        <v>458</v>
      </c>
      <c r="AA154" s="291"/>
    </row>
    <row r="155" spans="21:27" ht="21.95" customHeight="1">
      <c r="U155" s="283" t="s">
        <v>455</v>
      </c>
      <c r="V155" s="390"/>
      <c r="W155" s="289"/>
      <c r="X155" s="293"/>
      <c r="Y155" s="286" t="str">
        <f>W150</f>
        <v>WITNEY U09 BOYS</v>
      </c>
      <c r="Z155" s="287" t="s">
        <v>458</v>
      </c>
      <c r="AA155" s="291"/>
    </row>
    <row r="156" spans="21:27" ht="21.95" customHeight="1">
      <c r="U156" s="283" t="s">
        <v>455</v>
      </c>
      <c r="V156" s="390"/>
      <c r="W156" s="289"/>
      <c r="X156" s="293"/>
      <c r="Y156" s="286" t="str">
        <f>W150</f>
        <v>WITNEY U09 BOYS</v>
      </c>
      <c r="Z156" s="287" t="s">
        <v>458</v>
      </c>
      <c r="AA156" s="291"/>
    </row>
    <row r="157" spans="21:27" ht="21.95" customHeight="1">
      <c r="U157" s="283" t="s">
        <v>455</v>
      </c>
      <c r="V157" s="390"/>
      <c r="W157" s="289"/>
      <c r="X157" s="293"/>
      <c r="Y157" s="286" t="str">
        <f>W150</f>
        <v>WITNEY U09 BOYS</v>
      </c>
      <c r="Z157" s="287" t="s">
        <v>458</v>
      </c>
      <c r="AA157" s="291"/>
    </row>
    <row r="158" spans="21:27" ht="21.95" customHeight="1">
      <c r="U158" s="283" t="s">
        <v>455</v>
      </c>
      <c r="V158" s="390"/>
      <c r="W158" s="289"/>
      <c r="X158" s="293"/>
      <c r="Y158" s="286" t="str">
        <f>W150</f>
        <v>WITNEY U09 BOYS</v>
      </c>
      <c r="Z158" s="287" t="s">
        <v>458</v>
      </c>
      <c r="AA158" s="291"/>
    </row>
    <row r="159" spans="21:27" ht="21.95" customHeight="1">
      <c r="U159" s="283" t="s">
        <v>455</v>
      </c>
      <c r="V159" s="390"/>
      <c r="W159" s="289"/>
      <c r="X159" s="293"/>
      <c r="Y159" s="286" t="str">
        <f>W150</f>
        <v>WITNEY U09 BOYS</v>
      </c>
      <c r="Z159" s="287" t="s">
        <v>458</v>
      </c>
      <c r="AA159" s="291"/>
    </row>
    <row r="160" spans="21:27" ht="21.95" customHeight="1">
      <c r="U160" s="283" t="s">
        <v>455</v>
      </c>
      <c r="V160" s="390"/>
      <c r="W160" s="289"/>
      <c r="X160" s="293"/>
      <c r="Y160" s="286" t="str">
        <f>W150</f>
        <v>WITNEY U09 BOYS</v>
      </c>
      <c r="Z160" s="287" t="s">
        <v>458</v>
      </c>
      <c r="AA160" s="291"/>
    </row>
    <row r="161" spans="21:27" ht="21.95" customHeight="1">
      <c r="U161" s="283" t="s">
        <v>455</v>
      </c>
      <c r="V161" s="390"/>
      <c r="W161" s="289"/>
      <c r="X161" s="293"/>
      <c r="Y161" s="286" t="str">
        <f>W150</f>
        <v>WITNEY U09 BOYS</v>
      </c>
      <c r="Z161" s="287" t="s">
        <v>458</v>
      </c>
      <c r="AA161" s="291"/>
    </row>
    <row r="162" spans="21:27" ht="21.95" customHeight="1">
      <c r="U162" s="283" t="s">
        <v>455</v>
      </c>
      <c r="V162" s="390"/>
      <c r="W162" s="289"/>
      <c r="X162" s="293"/>
      <c r="Y162" s="286" t="str">
        <f>W150</f>
        <v>WITNEY U09 BOYS</v>
      </c>
      <c r="Z162" s="287" t="s">
        <v>458</v>
      </c>
      <c r="AA162" s="291"/>
    </row>
    <row r="163" spans="21:27" ht="21.95" customHeight="1">
      <c r="U163" s="283" t="s">
        <v>455</v>
      </c>
      <c r="V163" s="390"/>
      <c r="W163" s="289"/>
      <c r="X163" s="293"/>
      <c r="Y163" s="286" t="str">
        <f>W150</f>
        <v>WITNEY U09 BOYS</v>
      </c>
      <c r="Z163" s="287" t="s">
        <v>458</v>
      </c>
      <c r="AA163" s="291"/>
    </row>
    <row r="164" spans="21:27" ht="21.95" customHeight="1">
      <c r="U164" s="283" t="s">
        <v>455</v>
      </c>
      <c r="V164" s="390"/>
      <c r="W164" s="289"/>
      <c r="X164" s="293"/>
      <c r="Y164" s="286" t="str">
        <f>W150</f>
        <v>WITNEY U09 BOYS</v>
      </c>
      <c r="Z164" s="287" t="s">
        <v>458</v>
      </c>
      <c r="AA164" s="291"/>
    </row>
    <row r="165" spans="21:27" ht="21.95" customHeight="1">
      <c r="U165" s="283" t="s">
        <v>455</v>
      </c>
      <c r="V165" s="390"/>
      <c r="W165" s="289"/>
      <c r="X165" s="293"/>
      <c r="Y165" s="286" t="str">
        <f>W150</f>
        <v>WITNEY U09 BOYS</v>
      </c>
      <c r="Z165" s="287" t="s">
        <v>458</v>
      </c>
      <c r="AA165" s="291"/>
    </row>
    <row r="166" spans="21:27" ht="21.95" customHeight="1">
      <c r="U166" s="283" t="s">
        <v>455</v>
      </c>
      <c r="V166" s="390"/>
      <c r="W166" s="289"/>
      <c r="X166" s="293"/>
      <c r="Y166" s="286" t="str">
        <f>W150</f>
        <v>WITNEY U09 BOYS</v>
      </c>
      <c r="Z166" s="287" t="s">
        <v>458</v>
      </c>
      <c r="AA166" s="291"/>
    </row>
    <row r="167" spans="21:27" ht="21.95" customHeight="1">
      <c r="U167" s="283" t="s">
        <v>455</v>
      </c>
      <c r="V167" s="390"/>
      <c r="W167" s="289"/>
      <c r="X167" s="293"/>
      <c r="Y167" s="286" t="str">
        <f>W150</f>
        <v>WITNEY U09 BOYS</v>
      </c>
      <c r="Z167" s="287" t="s">
        <v>458</v>
      </c>
      <c r="AA167" s="291"/>
    </row>
    <row r="168" spans="21:27" ht="21.95" customHeight="1">
      <c r="U168" s="283" t="s">
        <v>455</v>
      </c>
      <c r="V168" s="390"/>
      <c r="W168" s="289"/>
      <c r="X168" s="293"/>
      <c r="Y168" s="286" t="str">
        <f>W150</f>
        <v>WITNEY U09 BOYS</v>
      </c>
      <c r="Z168" s="287" t="s">
        <v>458</v>
      </c>
      <c r="AA168" s="291"/>
    </row>
    <row r="169" spans="21:27" ht="21.95" customHeight="1">
      <c r="U169" s="283" t="s">
        <v>455</v>
      </c>
      <c r="V169" s="390"/>
      <c r="W169" s="289"/>
      <c r="X169" s="293"/>
      <c r="Y169" s="286" t="str">
        <f>W150</f>
        <v>WITNEY U09 BOYS</v>
      </c>
      <c r="Z169" s="287" t="s">
        <v>458</v>
      </c>
      <c r="AA169" s="291"/>
    </row>
    <row r="170" spans="21:27" ht="21.95" customHeight="1">
      <c r="U170" s="283" t="s">
        <v>455</v>
      </c>
      <c r="V170" s="390"/>
      <c r="W170" s="289"/>
      <c r="X170" s="293"/>
      <c r="Y170" s="286" t="str">
        <f>W150</f>
        <v>WITNEY U09 BOYS</v>
      </c>
      <c r="Z170" s="287" t="s">
        <v>458</v>
      </c>
      <c r="AA170" s="291"/>
    </row>
    <row r="171" spans="21:27" ht="21.95" customHeight="1">
      <c r="U171" s="283" t="s">
        <v>455</v>
      </c>
      <c r="V171" s="391" t="s">
        <v>456</v>
      </c>
      <c r="W171" s="296" t="s">
        <v>466</v>
      </c>
      <c r="X171" s="297"/>
      <c r="Y171" s="298" t="str">
        <f>W171</f>
        <v>ABINGDON U09 GIRLS</v>
      </c>
      <c r="Z171" s="299"/>
      <c r="AA171" s="288"/>
    </row>
    <row r="172" spans="21:27" ht="21.95" customHeight="1">
      <c r="U172" s="283" t="s">
        <v>455</v>
      </c>
      <c r="V172" s="391"/>
      <c r="W172" s="289"/>
      <c r="X172" s="290"/>
      <c r="Y172" s="298" t="str">
        <f>W171</f>
        <v>ABINGDON U09 GIRLS</v>
      </c>
      <c r="Z172" s="299" t="s">
        <v>467</v>
      </c>
      <c r="AA172" s="291"/>
    </row>
    <row r="173" spans="21:27" ht="21.95" customHeight="1">
      <c r="U173" s="283" t="s">
        <v>455</v>
      </c>
      <c r="V173" s="391"/>
      <c r="W173" s="289"/>
      <c r="X173" s="290"/>
      <c r="Y173" s="298" t="str">
        <f>W171</f>
        <v>ABINGDON U09 GIRLS</v>
      </c>
      <c r="Z173" s="299" t="s">
        <v>467</v>
      </c>
      <c r="AA173" s="291"/>
    </row>
    <row r="174" spans="21:27" ht="21.95" customHeight="1">
      <c r="U174" s="283" t="s">
        <v>455</v>
      </c>
      <c r="V174" s="391"/>
      <c r="W174" s="289"/>
      <c r="X174" s="293"/>
      <c r="Y174" s="298" t="str">
        <f>W171</f>
        <v>ABINGDON U09 GIRLS</v>
      </c>
      <c r="Z174" s="299" t="s">
        <v>467</v>
      </c>
      <c r="AA174" s="291"/>
    </row>
    <row r="175" spans="21:27" ht="21.95" customHeight="1">
      <c r="U175" s="283" t="s">
        <v>455</v>
      </c>
      <c r="V175" s="391"/>
      <c r="W175" s="289"/>
      <c r="X175" s="293"/>
      <c r="Y175" s="298" t="str">
        <f>W171</f>
        <v>ABINGDON U09 GIRLS</v>
      </c>
      <c r="Z175" s="299" t="s">
        <v>467</v>
      </c>
      <c r="AA175" s="291"/>
    </row>
    <row r="176" spans="21:27" ht="21.95" customHeight="1">
      <c r="U176" s="283" t="s">
        <v>455</v>
      </c>
      <c r="V176" s="391"/>
      <c r="W176" s="289"/>
      <c r="X176" s="293"/>
      <c r="Y176" s="298" t="str">
        <f>W171</f>
        <v>ABINGDON U09 GIRLS</v>
      </c>
      <c r="Z176" s="299" t="s">
        <v>467</v>
      </c>
      <c r="AA176" s="291"/>
    </row>
    <row r="177" spans="21:27" ht="21.95" customHeight="1">
      <c r="U177" s="283" t="s">
        <v>455</v>
      </c>
      <c r="V177" s="391"/>
      <c r="W177" s="289"/>
      <c r="X177" s="293"/>
      <c r="Y177" s="298" t="str">
        <f>W171</f>
        <v>ABINGDON U09 GIRLS</v>
      </c>
      <c r="Z177" s="299" t="s">
        <v>467</v>
      </c>
      <c r="AA177" s="291"/>
    </row>
    <row r="178" spans="21:27" ht="21.95" customHeight="1">
      <c r="U178" s="283" t="s">
        <v>455</v>
      </c>
      <c r="V178" s="391"/>
      <c r="W178" s="289"/>
      <c r="X178" s="293"/>
      <c r="Y178" s="298" t="str">
        <f>W171</f>
        <v>ABINGDON U09 GIRLS</v>
      </c>
      <c r="Z178" s="299" t="s">
        <v>467</v>
      </c>
      <c r="AA178" s="291"/>
    </row>
    <row r="179" spans="21:27" ht="21.95" customHeight="1">
      <c r="U179" s="283" t="s">
        <v>455</v>
      </c>
      <c r="V179" s="391"/>
      <c r="W179" s="289"/>
      <c r="X179" s="293"/>
      <c r="Y179" s="298" t="str">
        <f>W171</f>
        <v>ABINGDON U09 GIRLS</v>
      </c>
      <c r="Z179" s="299" t="s">
        <v>467</v>
      </c>
      <c r="AA179" s="291"/>
    </row>
    <row r="180" spans="21:27" ht="21.95" customHeight="1">
      <c r="U180" s="283" t="s">
        <v>455</v>
      </c>
      <c r="V180" s="391"/>
      <c r="W180" s="289"/>
      <c r="X180" s="293"/>
      <c r="Y180" s="298" t="str">
        <f>W171</f>
        <v>ABINGDON U09 GIRLS</v>
      </c>
      <c r="Z180" s="299" t="s">
        <v>467</v>
      </c>
      <c r="AA180" s="291"/>
    </row>
    <row r="181" spans="21:27" ht="21.95" customHeight="1">
      <c r="U181" s="283" t="s">
        <v>455</v>
      </c>
      <c r="V181" s="391"/>
      <c r="W181" s="289"/>
      <c r="X181" s="293"/>
      <c r="Y181" s="298" t="str">
        <f>W171</f>
        <v>ABINGDON U09 GIRLS</v>
      </c>
      <c r="Z181" s="299" t="s">
        <v>467</v>
      </c>
      <c r="AA181" s="291"/>
    </row>
    <row r="182" spans="21:27" ht="21.95" customHeight="1">
      <c r="U182" s="283" t="s">
        <v>455</v>
      </c>
      <c r="V182" s="391"/>
      <c r="W182" s="289"/>
      <c r="X182" s="293"/>
      <c r="Y182" s="298" t="str">
        <f>W171</f>
        <v>ABINGDON U09 GIRLS</v>
      </c>
      <c r="Z182" s="299" t="s">
        <v>467</v>
      </c>
      <c r="AA182" s="291"/>
    </row>
    <row r="183" spans="21:27" ht="21.95" customHeight="1">
      <c r="U183" s="283" t="s">
        <v>455</v>
      </c>
      <c r="V183" s="391"/>
      <c r="W183" s="289"/>
      <c r="X183" s="293"/>
      <c r="Y183" s="298" t="str">
        <f>W171</f>
        <v>ABINGDON U09 GIRLS</v>
      </c>
      <c r="Z183" s="299" t="s">
        <v>467</v>
      </c>
      <c r="AA183" s="291"/>
    </row>
    <row r="184" spans="21:27" ht="21.95" customHeight="1">
      <c r="U184" s="283" t="s">
        <v>455</v>
      </c>
      <c r="V184" s="391"/>
      <c r="W184" s="289"/>
      <c r="X184" s="293"/>
      <c r="Y184" s="298" t="str">
        <f>W171</f>
        <v>ABINGDON U09 GIRLS</v>
      </c>
      <c r="Z184" s="299" t="s">
        <v>467</v>
      </c>
      <c r="AA184" s="291"/>
    </row>
    <row r="185" spans="21:27" ht="21.95" customHeight="1">
      <c r="U185" s="283" t="s">
        <v>455</v>
      </c>
      <c r="V185" s="391"/>
      <c r="W185" s="289"/>
      <c r="X185" s="293"/>
      <c r="Y185" s="298" t="str">
        <f>W171</f>
        <v>ABINGDON U09 GIRLS</v>
      </c>
      <c r="Z185" s="299" t="s">
        <v>467</v>
      </c>
      <c r="AA185" s="291"/>
    </row>
    <row r="186" spans="21:27" ht="21.95" customHeight="1">
      <c r="U186" s="283" t="s">
        <v>455</v>
      </c>
      <c r="V186" s="391"/>
      <c r="W186" s="289"/>
      <c r="X186" s="293"/>
      <c r="Y186" s="298" t="str">
        <f>W171</f>
        <v>ABINGDON U09 GIRLS</v>
      </c>
      <c r="Z186" s="299" t="s">
        <v>467</v>
      </c>
      <c r="AA186" s="291"/>
    </row>
    <row r="187" spans="21:27" ht="21.95" customHeight="1">
      <c r="U187" s="283" t="s">
        <v>455</v>
      </c>
      <c r="V187" s="391"/>
      <c r="W187" s="289"/>
      <c r="X187" s="293"/>
      <c r="Y187" s="298" t="str">
        <f>W171</f>
        <v>ABINGDON U09 GIRLS</v>
      </c>
      <c r="Z187" s="299" t="s">
        <v>467</v>
      </c>
      <c r="AA187" s="291"/>
    </row>
    <row r="188" spans="21:27" ht="21.95" customHeight="1">
      <c r="U188" s="283" t="s">
        <v>455</v>
      </c>
      <c r="V188" s="391"/>
      <c r="W188" s="289"/>
      <c r="X188" s="293"/>
      <c r="Y188" s="298" t="str">
        <f>W171</f>
        <v>ABINGDON U09 GIRLS</v>
      </c>
      <c r="Z188" s="299" t="s">
        <v>467</v>
      </c>
      <c r="AA188" s="291"/>
    </row>
    <row r="189" spans="21:27" ht="21.95" customHeight="1">
      <c r="U189" s="283" t="s">
        <v>455</v>
      </c>
      <c r="V189" s="391"/>
      <c r="W189" s="289"/>
      <c r="X189" s="293"/>
      <c r="Y189" s="298" t="str">
        <f>W171</f>
        <v>ABINGDON U09 GIRLS</v>
      </c>
      <c r="Z189" s="299" t="s">
        <v>467</v>
      </c>
      <c r="AA189" s="291"/>
    </row>
    <row r="190" spans="21:27" ht="21.95" customHeight="1">
      <c r="U190" s="283" t="s">
        <v>455</v>
      </c>
      <c r="V190" s="391"/>
      <c r="W190" s="289"/>
      <c r="X190" s="293"/>
      <c r="Y190" s="298" t="str">
        <f>W171</f>
        <v>ABINGDON U09 GIRLS</v>
      </c>
      <c r="Z190" s="299" t="s">
        <v>467</v>
      </c>
      <c r="AA190" s="291"/>
    </row>
    <row r="191" spans="21:27" ht="21.95" customHeight="1">
      <c r="U191" s="283" t="s">
        <v>455</v>
      </c>
      <c r="V191" s="391"/>
      <c r="W191" s="289"/>
      <c r="X191" s="293"/>
      <c r="Y191" s="298" t="str">
        <f>W171</f>
        <v>ABINGDON U09 GIRLS</v>
      </c>
      <c r="Z191" s="299" t="s">
        <v>467</v>
      </c>
      <c r="AA191" s="291"/>
    </row>
    <row r="192" spans="21:27" ht="21.95" customHeight="1">
      <c r="U192" s="283" t="s">
        <v>455</v>
      </c>
      <c r="V192" s="391" t="s">
        <v>40</v>
      </c>
      <c r="W192" s="296" t="s">
        <v>468</v>
      </c>
      <c r="X192" s="300"/>
      <c r="Y192" s="298" t="str">
        <f>W192</f>
        <v>BANBURY U09 GIRLS</v>
      </c>
      <c r="Z192" s="299"/>
      <c r="AA192" s="291"/>
    </row>
    <row r="193" spans="21:27" ht="21.95" customHeight="1">
      <c r="U193" s="283" t="s">
        <v>455</v>
      </c>
      <c r="V193" s="391"/>
      <c r="W193" s="289"/>
      <c r="X193" s="290" t="s">
        <v>526</v>
      </c>
      <c r="Y193" s="298" t="str">
        <f>W192</f>
        <v>BANBURY U09 GIRLS</v>
      </c>
      <c r="Z193" s="299" t="s">
        <v>467</v>
      </c>
      <c r="AA193" s="291"/>
    </row>
    <row r="194" spans="21:27" ht="21.95" customHeight="1">
      <c r="U194" s="283" t="s">
        <v>455</v>
      </c>
      <c r="V194" s="391"/>
      <c r="W194" s="289"/>
      <c r="X194" s="290" t="s">
        <v>527</v>
      </c>
      <c r="Y194" s="298" t="str">
        <f>W192</f>
        <v>BANBURY U09 GIRLS</v>
      </c>
      <c r="Z194" s="299" t="s">
        <v>467</v>
      </c>
      <c r="AA194" s="291"/>
    </row>
    <row r="195" spans="21:27" ht="21.95" customHeight="1">
      <c r="U195" s="283" t="s">
        <v>455</v>
      </c>
      <c r="V195" s="391"/>
      <c r="W195" s="289"/>
      <c r="X195" s="290" t="s">
        <v>528</v>
      </c>
      <c r="Y195" s="298" t="str">
        <f>W192</f>
        <v>BANBURY U09 GIRLS</v>
      </c>
      <c r="Z195" s="299" t="s">
        <v>467</v>
      </c>
      <c r="AA195" s="291"/>
    </row>
    <row r="196" spans="21:27" ht="21.95" customHeight="1">
      <c r="U196" s="283" t="s">
        <v>455</v>
      </c>
      <c r="V196" s="391"/>
      <c r="W196" s="289"/>
      <c r="X196" s="290" t="s">
        <v>529</v>
      </c>
      <c r="Y196" s="298" t="str">
        <f>W192</f>
        <v>BANBURY U09 GIRLS</v>
      </c>
      <c r="Z196" s="299" t="s">
        <v>467</v>
      </c>
      <c r="AA196" s="291"/>
    </row>
    <row r="197" spans="21:27" ht="21.95" customHeight="1">
      <c r="U197" s="283" t="s">
        <v>455</v>
      </c>
      <c r="V197" s="391"/>
      <c r="W197" s="289"/>
      <c r="X197" s="293"/>
      <c r="Y197" s="298" t="str">
        <f>W192</f>
        <v>BANBURY U09 GIRLS</v>
      </c>
      <c r="Z197" s="299" t="s">
        <v>467</v>
      </c>
      <c r="AA197" s="291"/>
    </row>
    <row r="198" spans="21:27" ht="21.95" customHeight="1">
      <c r="U198" s="283" t="s">
        <v>455</v>
      </c>
      <c r="V198" s="391"/>
      <c r="W198" s="289"/>
      <c r="X198" s="293"/>
      <c r="Y198" s="298" t="str">
        <f>W192</f>
        <v>BANBURY U09 GIRLS</v>
      </c>
      <c r="Z198" s="299" t="s">
        <v>467</v>
      </c>
      <c r="AA198" s="291"/>
    </row>
    <row r="199" spans="21:27" ht="21.95" customHeight="1">
      <c r="U199" s="283" t="s">
        <v>455</v>
      </c>
      <c r="V199" s="391"/>
      <c r="W199" s="289"/>
      <c r="X199" s="293"/>
      <c r="Y199" s="298" t="str">
        <f>W192</f>
        <v>BANBURY U09 GIRLS</v>
      </c>
      <c r="Z199" s="299" t="s">
        <v>467</v>
      </c>
      <c r="AA199" s="291"/>
    </row>
    <row r="200" spans="21:27" ht="21.95" customHeight="1">
      <c r="U200" s="283" t="s">
        <v>455</v>
      </c>
      <c r="V200" s="391"/>
      <c r="W200" s="289"/>
      <c r="X200" s="293"/>
      <c r="Y200" s="298" t="str">
        <f>W192</f>
        <v>BANBURY U09 GIRLS</v>
      </c>
      <c r="Z200" s="299" t="s">
        <v>467</v>
      </c>
      <c r="AA200" s="291"/>
    </row>
    <row r="201" spans="21:27" ht="21.95" customHeight="1">
      <c r="U201" s="283" t="s">
        <v>455</v>
      </c>
      <c r="V201" s="391"/>
      <c r="W201" s="289"/>
      <c r="X201" s="293"/>
      <c r="Y201" s="298" t="str">
        <f>W192</f>
        <v>BANBURY U09 GIRLS</v>
      </c>
      <c r="Z201" s="299" t="s">
        <v>467</v>
      </c>
      <c r="AA201" s="291"/>
    </row>
    <row r="202" spans="21:27" ht="21.95" customHeight="1">
      <c r="U202" s="283" t="s">
        <v>455</v>
      </c>
      <c r="V202" s="391"/>
      <c r="W202" s="289"/>
      <c r="X202" s="293"/>
      <c r="Y202" s="298" t="str">
        <f>W192</f>
        <v>BANBURY U09 GIRLS</v>
      </c>
      <c r="Z202" s="299" t="s">
        <v>467</v>
      </c>
      <c r="AA202" s="291"/>
    </row>
    <row r="203" spans="21:27" ht="21.95" customHeight="1">
      <c r="U203" s="283" t="s">
        <v>455</v>
      </c>
      <c r="V203" s="391"/>
      <c r="W203" s="289"/>
      <c r="X203" s="293"/>
      <c r="Y203" s="298" t="str">
        <f>W192</f>
        <v>BANBURY U09 GIRLS</v>
      </c>
      <c r="Z203" s="299" t="s">
        <v>467</v>
      </c>
      <c r="AA203" s="291"/>
    </row>
    <row r="204" spans="21:27" ht="21.95" customHeight="1">
      <c r="U204" s="283" t="s">
        <v>455</v>
      </c>
      <c r="V204" s="391"/>
      <c r="W204" s="289"/>
      <c r="X204" s="293"/>
      <c r="Y204" s="298" t="str">
        <f>W192</f>
        <v>BANBURY U09 GIRLS</v>
      </c>
      <c r="Z204" s="299" t="s">
        <v>467</v>
      </c>
      <c r="AA204" s="291"/>
    </row>
    <row r="205" spans="21:27" ht="21.95" customHeight="1">
      <c r="U205" s="283" t="s">
        <v>455</v>
      </c>
      <c r="V205" s="391"/>
      <c r="W205" s="289"/>
      <c r="X205" s="293"/>
      <c r="Y205" s="298" t="str">
        <f>W192</f>
        <v>BANBURY U09 GIRLS</v>
      </c>
      <c r="Z205" s="299" t="s">
        <v>467</v>
      </c>
      <c r="AA205" s="291"/>
    </row>
    <row r="206" spans="21:27" ht="21.95" customHeight="1">
      <c r="U206" s="283" t="s">
        <v>455</v>
      </c>
      <c r="V206" s="391"/>
      <c r="W206" s="289"/>
      <c r="X206" s="293"/>
      <c r="Y206" s="298" t="str">
        <f>W192</f>
        <v>BANBURY U09 GIRLS</v>
      </c>
      <c r="Z206" s="299" t="s">
        <v>467</v>
      </c>
      <c r="AA206" s="291"/>
    </row>
    <row r="207" spans="21:27" ht="21.95" customHeight="1">
      <c r="U207" s="283" t="s">
        <v>455</v>
      </c>
      <c r="V207" s="391"/>
      <c r="W207" s="289"/>
      <c r="X207" s="293"/>
      <c r="Y207" s="298" t="str">
        <f>W192</f>
        <v>BANBURY U09 GIRLS</v>
      </c>
      <c r="Z207" s="299" t="s">
        <v>467</v>
      </c>
      <c r="AA207" s="291"/>
    </row>
    <row r="208" spans="21:27" ht="21.95" customHeight="1">
      <c r="U208" s="283" t="s">
        <v>455</v>
      </c>
      <c r="V208" s="391"/>
      <c r="W208" s="289"/>
      <c r="X208" s="293"/>
      <c r="Y208" s="298" t="str">
        <f>W192</f>
        <v>BANBURY U09 GIRLS</v>
      </c>
      <c r="Z208" s="299" t="s">
        <v>467</v>
      </c>
      <c r="AA208" s="291"/>
    </row>
    <row r="209" spans="21:27" ht="21.95" customHeight="1">
      <c r="U209" s="283" t="s">
        <v>455</v>
      </c>
      <c r="V209" s="391"/>
      <c r="W209" s="289"/>
      <c r="X209" s="293"/>
      <c r="Y209" s="298" t="str">
        <f>W192</f>
        <v>BANBURY U09 GIRLS</v>
      </c>
      <c r="Z209" s="299" t="s">
        <v>467</v>
      </c>
      <c r="AA209" s="291"/>
    </row>
    <row r="210" spans="21:27" ht="21.95" customHeight="1">
      <c r="U210" s="283" t="s">
        <v>455</v>
      </c>
      <c r="V210" s="391"/>
      <c r="W210" s="289"/>
      <c r="X210" s="293"/>
      <c r="Y210" s="298" t="str">
        <f>W192</f>
        <v>BANBURY U09 GIRLS</v>
      </c>
      <c r="Z210" s="299" t="s">
        <v>467</v>
      </c>
      <c r="AA210" s="291"/>
    </row>
    <row r="211" spans="21:27" ht="21.95" customHeight="1">
      <c r="U211" s="283" t="s">
        <v>455</v>
      </c>
      <c r="V211" s="391"/>
      <c r="W211" s="289"/>
      <c r="X211" s="293"/>
      <c r="Y211" s="298" t="str">
        <f>W192</f>
        <v>BANBURY U09 GIRLS</v>
      </c>
      <c r="Z211" s="299" t="s">
        <v>467</v>
      </c>
      <c r="AA211" s="291"/>
    </row>
    <row r="212" spans="21:27" ht="21.95" customHeight="1">
      <c r="U212" s="283" t="s">
        <v>455</v>
      </c>
      <c r="V212" s="391"/>
      <c r="W212" s="289"/>
      <c r="X212" s="293"/>
      <c r="Y212" s="298" t="str">
        <f>W192</f>
        <v>BANBURY U09 GIRLS</v>
      </c>
      <c r="Z212" s="299" t="s">
        <v>467</v>
      </c>
      <c r="AA212" s="291"/>
    </row>
    <row r="213" spans="21:27" ht="21.95" customHeight="1">
      <c r="U213" s="283" t="s">
        <v>455</v>
      </c>
      <c r="V213" s="391" t="s">
        <v>41</v>
      </c>
      <c r="W213" s="296" t="s">
        <v>469</v>
      </c>
      <c r="X213" s="300"/>
      <c r="Y213" s="298" t="str">
        <f>W213</f>
        <v>BICESTER U09 GIRLS</v>
      </c>
      <c r="Z213" s="299"/>
      <c r="AA213" s="291"/>
    </row>
    <row r="214" spans="21:27" ht="21.95" customHeight="1">
      <c r="U214" s="283" t="s">
        <v>455</v>
      </c>
      <c r="V214" s="391"/>
      <c r="W214" s="289"/>
      <c r="X214" s="290" t="s">
        <v>575</v>
      </c>
      <c r="Y214" s="298" t="str">
        <f>W213</f>
        <v>BICESTER U09 GIRLS</v>
      </c>
      <c r="Z214" s="299" t="s">
        <v>467</v>
      </c>
      <c r="AA214" s="291"/>
    </row>
    <row r="215" spans="21:27" ht="21.95" customHeight="1">
      <c r="U215" s="283" t="s">
        <v>455</v>
      </c>
      <c r="V215" s="391"/>
      <c r="W215" s="289"/>
      <c r="X215" s="290" t="s">
        <v>576</v>
      </c>
      <c r="Y215" s="298" t="str">
        <f>W213</f>
        <v>BICESTER U09 GIRLS</v>
      </c>
      <c r="Z215" s="299" t="s">
        <v>467</v>
      </c>
      <c r="AA215" s="291"/>
    </row>
    <row r="216" spans="21:27" ht="21.95" customHeight="1">
      <c r="U216" s="283" t="s">
        <v>455</v>
      </c>
      <c r="V216" s="391"/>
      <c r="W216" s="289"/>
      <c r="X216" s="290" t="s">
        <v>577</v>
      </c>
      <c r="Y216" s="298" t="str">
        <f>W213</f>
        <v>BICESTER U09 GIRLS</v>
      </c>
      <c r="Z216" s="299" t="s">
        <v>467</v>
      </c>
      <c r="AA216" s="291"/>
    </row>
    <row r="217" spans="21:27" ht="21.95" customHeight="1">
      <c r="U217" s="283" t="s">
        <v>455</v>
      </c>
      <c r="V217" s="391"/>
      <c r="W217" s="289"/>
      <c r="X217" s="290" t="s">
        <v>578</v>
      </c>
      <c r="Y217" s="298" t="str">
        <f>W213</f>
        <v>BICESTER U09 GIRLS</v>
      </c>
      <c r="Z217" s="299" t="s">
        <v>467</v>
      </c>
      <c r="AA217" s="291"/>
    </row>
    <row r="218" spans="21:27" ht="21.95" customHeight="1">
      <c r="U218" s="283" t="s">
        <v>455</v>
      </c>
      <c r="V218" s="391"/>
      <c r="W218" s="289"/>
      <c r="X218" s="290"/>
      <c r="Y218" s="298" t="str">
        <f>W213</f>
        <v>BICESTER U09 GIRLS</v>
      </c>
      <c r="Z218" s="299" t="s">
        <v>467</v>
      </c>
      <c r="AA218" s="291"/>
    </row>
    <row r="219" spans="21:27" ht="21.95" customHeight="1">
      <c r="U219" s="283" t="s">
        <v>455</v>
      </c>
      <c r="V219" s="391"/>
      <c r="W219" s="289"/>
      <c r="X219" s="293"/>
      <c r="Y219" s="298" t="str">
        <f>W213</f>
        <v>BICESTER U09 GIRLS</v>
      </c>
      <c r="Z219" s="299" t="s">
        <v>467</v>
      </c>
      <c r="AA219" s="291"/>
    </row>
    <row r="220" spans="21:27" ht="21.95" customHeight="1">
      <c r="U220" s="283" t="s">
        <v>455</v>
      </c>
      <c r="V220" s="391"/>
      <c r="W220" s="289"/>
      <c r="X220" s="293"/>
      <c r="Y220" s="298" t="str">
        <f>W213</f>
        <v>BICESTER U09 GIRLS</v>
      </c>
      <c r="Z220" s="299" t="s">
        <v>467</v>
      </c>
      <c r="AA220" s="291"/>
    </row>
    <row r="221" spans="21:27" ht="21.95" customHeight="1">
      <c r="U221" s="283" t="s">
        <v>455</v>
      </c>
      <c r="V221" s="391"/>
      <c r="W221" s="289"/>
      <c r="X221" s="293"/>
      <c r="Y221" s="298" t="str">
        <f>W213</f>
        <v>BICESTER U09 GIRLS</v>
      </c>
      <c r="Z221" s="299" t="s">
        <v>467</v>
      </c>
      <c r="AA221" s="291"/>
    </row>
    <row r="222" spans="21:27" ht="21.95" customHeight="1">
      <c r="U222" s="283" t="s">
        <v>455</v>
      </c>
      <c r="V222" s="391"/>
      <c r="W222" s="289"/>
      <c r="X222" s="293"/>
      <c r="Y222" s="298" t="str">
        <f>W213</f>
        <v>BICESTER U09 GIRLS</v>
      </c>
      <c r="Z222" s="299" t="s">
        <v>467</v>
      </c>
      <c r="AA222" s="291"/>
    </row>
    <row r="223" spans="21:27" ht="21.95" customHeight="1">
      <c r="U223" s="283" t="s">
        <v>455</v>
      </c>
      <c r="V223" s="391"/>
      <c r="W223" s="289"/>
      <c r="X223" s="293"/>
      <c r="Y223" s="298" t="str">
        <f>W213</f>
        <v>BICESTER U09 GIRLS</v>
      </c>
      <c r="Z223" s="299" t="s">
        <v>467</v>
      </c>
      <c r="AA223" s="291"/>
    </row>
    <row r="224" spans="21:27" ht="21.95" customHeight="1">
      <c r="U224" s="283" t="s">
        <v>455</v>
      </c>
      <c r="V224" s="391"/>
      <c r="W224" s="289"/>
      <c r="X224" s="293"/>
      <c r="Y224" s="298" t="str">
        <f>W213</f>
        <v>BICESTER U09 GIRLS</v>
      </c>
      <c r="Z224" s="299" t="s">
        <v>467</v>
      </c>
      <c r="AA224" s="291"/>
    </row>
    <row r="225" spans="21:27" ht="21.95" customHeight="1">
      <c r="U225" s="283" t="s">
        <v>455</v>
      </c>
      <c r="V225" s="391"/>
      <c r="W225" s="289"/>
      <c r="X225" s="293"/>
      <c r="Y225" s="298" t="str">
        <f>W213</f>
        <v>BICESTER U09 GIRLS</v>
      </c>
      <c r="Z225" s="299" t="s">
        <v>467</v>
      </c>
      <c r="AA225" s="291"/>
    </row>
    <row r="226" spans="21:27" ht="21.95" customHeight="1">
      <c r="U226" s="283" t="s">
        <v>455</v>
      </c>
      <c r="V226" s="391"/>
      <c r="W226" s="289"/>
      <c r="X226" s="293"/>
      <c r="Y226" s="298" t="str">
        <f>W213</f>
        <v>BICESTER U09 GIRLS</v>
      </c>
      <c r="Z226" s="299" t="s">
        <v>467</v>
      </c>
      <c r="AA226" s="291"/>
    </row>
    <row r="227" spans="21:27" ht="21.95" customHeight="1">
      <c r="U227" s="283" t="s">
        <v>455</v>
      </c>
      <c r="V227" s="391"/>
      <c r="W227" s="289"/>
      <c r="X227" s="293"/>
      <c r="Y227" s="298" t="str">
        <f>W213</f>
        <v>BICESTER U09 GIRLS</v>
      </c>
      <c r="Z227" s="299" t="s">
        <v>467</v>
      </c>
      <c r="AA227" s="291"/>
    </row>
    <row r="228" spans="21:27" ht="21.95" customHeight="1">
      <c r="U228" s="283" t="s">
        <v>455</v>
      </c>
      <c r="V228" s="391"/>
      <c r="W228" s="289"/>
      <c r="X228" s="293"/>
      <c r="Y228" s="298" t="str">
        <f>W213</f>
        <v>BICESTER U09 GIRLS</v>
      </c>
      <c r="Z228" s="299" t="s">
        <v>467</v>
      </c>
      <c r="AA228" s="291"/>
    </row>
    <row r="229" spans="21:27" ht="21.95" customHeight="1">
      <c r="U229" s="283" t="s">
        <v>455</v>
      </c>
      <c r="V229" s="391"/>
      <c r="W229" s="289"/>
      <c r="X229" s="293"/>
      <c r="Y229" s="298" t="str">
        <f>W213</f>
        <v>BICESTER U09 GIRLS</v>
      </c>
      <c r="Z229" s="299" t="s">
        <v>467</v>
      </c>
      <c r="AA229" s="291"/>
    </row>
    <row r="230" spans="21:27" ht="21.95" customHeight="1">
      <c r="U230" s="283" t="s">
        <v>455</v>
      </c>
      <c r="V230" s="391"/>
      <c r="W230" s="289"/>
      <c r="X230" s="293"/>
      <c r="Y230" s="298" t="str">
        <f>W213</f>
        <v>BICESTER U09 GIRLS</v>
      </c>
      <c r="Z230" s="299" t="s">
        <v>467</v>
      </c>
      <c r="AA230" s="291"/>
    </row>
    <row r="231" spans="21:27" ht="21.95" customHeight="1">
      <c r="U231" s="283" t="s">
        <v>455</v>
      </c>
      <c r="V231" s="391"/>
      <c r="W231" s="289"/>
      <c r="X231" s="293"/>
      <c r="Y231" s="298" t="str">
        <f>W213</f>
        <v>BICESTER U09 GIRLS</v>
      </c>
      <c r="Z231" s="299" t="s">
        <v>467</v>
      </c>
      <c r="AA231" s="291"/>
    </row>
    <row r="232" spans="21:27" ht="21.95" customHeight="1">
      <c r="U232" s="283" t="s">
        <v>455</v>
      </c>
      <c r="V232" s="391"/>
      <c r="W232" s="289"/>
      <c r="X232" s="293"/>
      <c r="Y232" s="298" t="str">
        <f>W213</f>
        <v>BICESTER U09 GIRLS</v>
      </c>
      <c r="Z232" s="299" t="s">
        <v>467</v>
      </c>
      <c r="AA232" s="291"/>
    </row>
    <row r="233" spans="21:27" ht="21.95" customHeight="1">
      <c r="U233" s="283" t="s">
        <v>455</v>
      </c>
      <c r="V233" s="391"/>
      <c r="W233" s="289"/>
      <c r="X233" s="293"/>
      <c r="Y233" s="298" t="str">
        <f>W213</f>
        <v>BICESTER U09 GIRLS</v>
      </c>
      <c r="Z233" s="299" t="s">
        <v>467</v>
      </c>
      <c r="AA233" s="291"/>
    </row>
    <row r="234" spans="21:27" ht="21.95" customHeight="1">
      <c r="U234" s="283" t="s">
        <v>455</v>
      </c>
      <c r="V234" s="391" t="s">
        <v>42</v>
      </c>
      <c r="W234" s="296" t="s">
        <v>470</v>
      </c>
      <c r="X234" s="300"/>
      <c r="Y234" s="298" t="str">
        <f>W234</f>
        <v>TEAM KENNET U09 GIRLS</v>
      </c>
      <c r="Z234" s="299"/>
      <c r="AA234" s="291"/>
    </row>
    <row r="235" spans="21:27" ht="21.95" customHeight="1">
      <c r="U235" s="283" t="s">
        <v>455</v>
      </c>
      <c r="V235" s="391"/>
      <c r="W235" s="289"/>
      <c r="X235" s="290" t="s">
        <v>749</v>
      </c>
      <c r="Y235" s="298" t="str">
        <f>W234</f>
        <v>TEAM KENNET U09 GIRLS</v>
      </c>
      <c r="Z235" s="299" t="s">
        <v>467</v>
      </c>
      <c r="AA235" s="291"/>
    </row>
    <row r="236" spans="21:27" ht="21.95" customHeight="1">
      <c r="U236" s="283" t="s">
        <v>455</v>
      </c>
      <c r="V236" s="391"/>
      <c r="W236" s="289"/>
      <c r="X236" s="290" t="s">
        <v>750</v>
      </c>
      <c r="Y236" s="298" t="str">
        <f>W234</f>
        <v>TEAM KENNET U09 GIRLS</v>
      </c>
      <c r="Z236" s="299" t="s">
        <v>467</v>
      </c>
      <c r="AA236" s="291"/>
    </row>
    <row r="237" spans="21:27" ht="21.95" customHeight="1">
      <c r="U237" s="283" t="s">
        <v>455</v>
      </c>
      <c r="V237" s="391"/>
      <c r="W237" s="289"/>
      <c r="X237" s="290" t="s">
        <v>751</v>
      </c>
      <c r="Y237" s="298" t="str">
        <f>W234</f>
        <v>TEAM KENNET U09 GIRLS</v>
      </c>
      <c r="Z237" s="299" t="s">
        <v>467</v>
      </c>
      <c r="AA237" s="291"/>
    </row>
    <row r="238" spans="21:27" ht="21.95" customHeight="1">
      <c r="U238" s="283" t="s">
        <v>455</v>
      </c>
      <c r="V238" s="391"/>
      <c r="W238" s="289"/>
      <c r="X238" s="290" t="s">
        <v>752</v>
      </c>
      <c r="Y238" s="298" t="str">
        <f>W234</f>
        <v>TEAM KENNET U09 GIRLS</v>
      </c>
      <c r="Z238" s="299" t="s">
        <v>467</v>
      </c>
      <c r="AA238" s="291"/>
    </row>
    <row r="239" spans="21:27" ht="21.95" customHeight="1">
      <c r="U239" s="283" t="s">
        <v>455</v>
      </c>
      <c r="V239" s="391"/>
      <c r="W239" s="289"/>
      <c r="X239" s="290" t="s">
        <v>753</v>
      </c>
      <c r="Y239" s="298" t="str">
        <f>W234</f>
        <v>TEAM KENNET U09 GIRLS</v>
      </c>
      <c r="Z239" s="299" t="s">
        <v>467</v>
      </c>
      <c r="AA239" s="291"/>
    </row>
    <row r="240" spans="21:27" ht="21.95" customHeight="1">
      <c r="U240" s="283" t="s">
        <v>455</v>
      </c>
      <c r="V240" s="391"/>
      <c r="W240" s="289"/>
      <c r="X240" s="290" t="s">
        <v>754</v>
      </c>
      <c r="Y240" s="298" t="str">
        <f>W234</f>
        <v>TEAM KENNET U09 GIRLS</v>
      </c>
      <c r="Z240" s="299" t="s">
        <v>467</v>
      </c>
      <c r="AA240" s="291"/>
    </row>
    <row r="241" spans="21:27" ht="21.95" customHeight="1">
      <c r="U241" s="283" t="s">
        <v>455</v>
      </c>
      <c r="V241" s="391"/>
      <c r="W241" s="289"/>
      <c r="X241" s="315" t="s">
        <v>755</v>
      </c>
      <c r="Y241" s="298" t="str">
        <f>W234</f>
        <v>TEAM KENNET U09 GIRLS</v>
      </c>
      <c r="Z241" s="299" t="s">
        <v>467</v>
      </c>
      <c r="AA241" s="291"/>
    </row>
    <row r="242" spans="21:27" ht="21.95" customHeight="1">
      <c r="U242" s="283" t="s">
        <v>455</v>
      </c>
      <c r="V242" s="391"/>
      <c r="W242" s="289"/>
      <c r="X242" s="290" t="s">
        <v>756</v>
      </c>
      <c r="Y242" s="298" t="str">
        <f>W234</f>
        <v>TEAM KENNET U09 GIRLS</v>
      </c>
      <c r="Z242" s="299" t="s">
        <v>467</v>
      </c>
      <c r="AA242" s="291"/>
    </row>
    <row r="243" spans="21:27" ht="21.95" customHeight="1">
      <c r="U243" s="283" t="s">
        <v>455</v>
      </c>
      <c r="V243" s="391"/>
      <c r="W243" s="289"/>
      <c r="X243" s="316" t="s">
        <v>757</v>
      </c>
      <c r="Y243" s="298" t="str">
        <f>W234</f>
        <v>TEAM KENNET U09 GIRLS</v>
      </c>
      <c r="Z243" s="299" t="s">
        <v>467</v>
      </c>
      <c r="AA243" s="291"/>
    </row>
    <row r="244" spans="21:27" ht="21.95" customHeight="1">
      <c r="U244" s="283" t="s">
        <v>455</v>
      </c>
      <c r="V244" s="391"/>
      <c r="W244" s="289"/>
      <c r="X244" s="290"/>
      <c r="Y244" s="298" t="str">
        <f>W234</f>
        <v>TEAM KENNET U09 GIRLS</v>
      </c>
      <c r="Z244" s="299" t="s">
        <v>467</v>
      </c>
      <c r="AA244" s="291"/>
    </row>
    <row r="245" spans="21:27" ht="21.95" customHeight="1">
      <c r="U245" s="283" t="s">
        <v>455</v>
      </c>
      <c r="V245" s="391"/>
      <c r="W245" s="289"/>
      <c r="X245" s="293"/>
      <c r="Y245" s="298" t="str">
        <f>W234</f>
        <v>TEAM KENNET U09 GIRLS</v>
      </c>
      <c r="Z245" s="299" t="s">
        <v>467</v>
      </c>
      <c r="AA245" s="291"/>
    </row>
    <row r="246" spans="21:27" ht="21.95" customHeight="1">
      <c r="U246" s="283" t="s">
        <v>455</v>
      </c>
      <c r="V246" s="391"/>
      <c r="W246" s="289"/>
      <c r="X246" s="293"/>
      <c r="Y246" s="298" t="str">
        <f>W234</f>
        <v>TEAM KENNET U09 GIRLS</v>
      </c>
      <c r="Z246" s="299" t="s">
        <v>467</v>
      </c>
      <c r="AA246" s="291"/>
    </row>
    <row r="247" spans="21:27" ht="21.95" customHeight="1">
      <c r="U247" s="283" t="s">
        <v>455</v>
      </c>
      <c r="V247" s="391"/>
      <c r="W247" s="289"/>
      <c r="X247" s="293"/>
      <c r="Y247" s="298" t="str">
        <f>W234</f>
        <v>TEAM KENNET U09 GIRLS</v>
      </c>
      <c r="Z247" s="299" t="s">
        <v>467</v>
      </c>
      <c r="AA247" s="291"/>
    </row>
    <row r="248" spans="21:27" ht="21.95" customHeight="1">
      <c r="U248" s="283" t="s">
        <v>455</v>
      </c>
      <c r="V248" s="391"/>
      <c r="W248" s="289"/>
      <c r="X248" s="293"/>
      <c r="Y248" s="298" t="str">
        <f>W234</f>
        <v>TEAM KENNET U09 GIRLS</v>
      </c>
      <c r="Z248" s="299" t="s">
        <v>467</v>
      </c>
      <c r="AA248" s="291"/>
    </row>
    <row r="249" spans="21:27" ht="21.95" customHeight="1">
      <c r="U249" s="283" t="s">
        <v>455</v>
      </c>
      <c r="V249" s="391"/>
      <c r="W249" s="289"/>
      <c r="X249" s="293"/>
      <c r="Y249" s="298" t="str">
        <f>W234</f>
        <v>TEAM KENNET U09 GIRLS</v>
      </c>
      <c r="Z249" s="299" t="s">
        <v>467</v>
      </c>
      <c r="AA249" s="291"/>
    </row>
    <row r="250" spans="21:27" ht="21.95" customHeight="1">
      <c r="U250" s="283" t="s">
        <v>455</v>
      </c>
      <c r="V250" s="391"/>
      <c r="W250" s="289"/>
      <c r="X250" s="293"/>
      <c r="Y250" s="298" t="str">
        <f>W234</f>
        <v>TEAM KENNET U09 GIRLS</v>
      </c>
      <c r="Z250" s="299" t="s">
        <v>467</v>
      </c>
      <c r="AA250" s="291"/>
    </row>
    <row r="251" spans="21:27" ht="21.95" customHeight="1">
      <c r="U251" s="283" t="s">
        <v>455</v>
      </c>
      <c r="V251" s="391"/>
      <c r="W251" s="289"/>
      <c r="X251" s="293"/>
      <c r="Y251" s="298" t="str">
        <f>W234</f>
        <v>TEAM KENNET U09 GIRLS</v>
      </c>
      <c r="Z251" s="299" t="s">
        <v>467</v>
      </c>
      <c r="AA251" s="291"/>
    </row>
    <row r="252" spans="21:27" ht="21.95" customHeight="1">
      <c r="U252" s="283" t="s">
        <v>455</v>
      </c>
      <c r="V252" s="391"/>
      <c r="W252" s="289"/>
      <c r="X252" s="293"/>
      <c r="Y252" s="298" t="str">
        <f>W234</f>
        <v>TEAM KENNET U09 GIRLS</v>
      </c>
      <c r="Z252" s="299" t="s">
        <v>467</v>
      </c>
      <c r="AA252" s="291"/>
    </row>
    <row r="253" spans="21:27" ht="21.95" customHeight="1">
      <c r="U253" s="283" t="s">
        <v>455</v>
      </c>
      <c r="V253" s="391"/>
      <c r="W253" s="289"/>
      <c r="X253" s="293"/>
      <c r="Y253" s="298" t="str">
        <f>W234</f>
        <v>TEAM KENNET U09 GIRLS</v>
      </c>
      <c r="Z253" s="299" t="s">
        <v>467</v>
      </c>
      <c r="AA253" s="291"/>
    </row>
    <row r="254" spans="21:27" ht="21.95" customHeight="1">
      <c r="U254" s="283" t="s">
        <v>455</v>
      </c>
      <c r="V254" s="391"/>
      <c r="W254" s="289"/>
      <c r="X254" s="293"/>
      <c r="Y254" s="298" t="str">
        <f>W234</f>
        <v>TEAM KENNET U09 GIRLS</v>
      </c>
      <c r="Z254" s="299" t="s">
        <v>467</v>
      </c>
      <c r="AA254" s="291"/>
    </row>
    <row r="255" spans="21:27" ht="21.95" customHeight="1">
      <c r="U255" s="283" t="s">
        <v>455</v>
      </c>
      <c r="V255" s="391" t="s">
        <v>43</v>
      </c>
      <c r="W255" s="296" t="s">
        <v>471</v>
      </c>
      <c r="X255" s="300"/>
      <c r="Y255" s="298" t="str">
        <f>W255</f>
        <v>OXFORD U09 GIRLS</v>
      </c>
      <c r="Z255" s="299"/>
      <c r="AA255" s="291"/>
    </row>
    <row r="256" spans="21:27" ht="21.95" customHeight="1">
      <c r="U256" s="283" t="s">
        <v>455</v>
      </c>
      <c r="V256" s="391"/>
      <c r="W256" s="289"/>
      <c r="X256" s="290" t="s">
        <v>657</v>
      </c>
      <c r="Y256" s="298" t="str">
        <f>W255</f>
        <v>OXFORD U09 GIRLS</v>
      </c>
      <c r="Z256" s="299" t="s">
        <v>467</v>
      </c>
      <c r="AA256" s="291"/>
    </row>
    <row r="257" spans="21:27" ht="21.95" customHeight="1">
      <c r="U257" s="283" t="s">
        <v>455</v>
      </c>
      <c r="V257" s="391"/>
      <c r="W257" s="289"/>
      <c r="X257" s="290" t="s">
        <v>658</v>
      </c>
      <c r="Y257" s="298" t="str">
        <f>W255</f>
        <v>OXFORD U09 GIRLS</v>
      </c>
      <c r="Z257" s="299" t="s">
        <v>467</v>
      </c>
      <c r="AA257" s="291"/>
    </row>
    <row r="258" spans="21:27" ht="21.95" customHeight="1">
      <c r="U258" s="283" t="s">
        <v>455</v>
      </c>
      <c r="V258" s="391"/>
      <c r="W258" s="289"/>
      <c r="X258" s="290" t="s">
        <v>659</v>
      </c>
      <c r="Y258" s="298" t="str">
        <f>W255</f>
        <v>OXFORD U09 GIRLS</v>
      </c>
      <c r="Z258" s="299" t="s">
        <v>467</v>
      </c>
      <c r="AA258" s="291"/>
    </row>
    <row r="259" spans="21:27" ht="21.95" customHeight="1">
      <c r="U259" s="283" t="s">
        <v>455</v>
      </c>
      <c r="V259" s="391"/>
      <c r="W259" s="289"/>
      <c r="X259" s="293"/>
      <c r="Y259" s="298" t="str">
        <f>W255</f>
        <v>OXFORD U09 GIRLS</v>
      </c>
      <c r="Z259" s="299" t="s">
        <v>467</v>
      </c>
      <c r="AA259" s="291"/>
    </row>
    <row r="260" spans="21:27" ht="21.95" customHeight="1">
      <c r="U260" s="283" t="s">
        <v>455</v>
      </c>
      <c r="V260" s="391"/>
      <c r="W260" s="289"/>
      <c r="X260" s="293"/>
      <c r="Y260" s="298" t="str">
        <f>W255</f>
        <v>OXFORD U09 GIRLS</v>
      </c>
      <c r="Z260" s="299" t="s">
        <v>467</v>
      </c>
      <c r="AA260" s="291"/>
    </row>
    <row r="261" spans="21:27" ht="21.95" customHeight="1">
      <c r="U261" s="283" t="s">
        <v>455</v>
      </c>
      <c r="V261" s="391"/>
      <c r="W261" s="289"/>
      <c r="X261" s="293"/>
      <c r="Y261" s="298" t="str">
        <f>W255</f>
        <v>OXFORD U09 GIRLS</v>
      </c>
      <c r="Z261" s="299" t="s">
        <v>467</v>
      </c>
      <c r="AA261" s="291"/>
    </row>
    <row r="262" spans="21:27" ht="21.95" customHeight="1">
      <c r="U262" s="283" t="s">
        <v>455</v>
      </c>
      <c r="V262" s="391"/>
      <c r="W262" s="289"/>
      <c r="X262" s="293"/>
      <c r="Y262" s="298" t="str">
        <f>W255</f>
        <v>OXFORD U09 GIRLS</v>
      </c>
      <c r="Z262" s="299" t="s">
        <v>467</v>
      </c>
      <c r="AA262" s="291"/>
    </row>
    <row r="263" spans="21:27" ht="21.95" customHeight="1">
      <c r="U263" s="283" t="s">
        <v>455</v>
      </c>
      <c r="V263" s="391"/>
      <c r="W263" s="289"/>
      <c r="X263" s="293"/>
      <c r="Y263" s="298" t="str">
        <f>W255</f>
        <v>OXFORD U09 GIRLS</v>
      </c>
      <c r="Z263" s="299" t="s">
        <v>467</v>
      </c>
      <c r="AA263" s="291"/>
    </row>
    <row r="264" spans="21:27" ht="21.95" customHeight="1">
      <c r="U264" s="283" t="s">
        <v>455</v>
      </c>
      <c r="V264" s="391"/>
      <c r="W264" s="289"/>
      <c r="X264" s="293"/>
      <c r="Y264" s="298" t="str">
        <f>W255</f>
        <v>OXFORD U09 GIRLS</v>
      </c>
      <c r="Z264" s="299" t="s">
        <v>467</v>
      </c>
      <c r="AA264" s="291"/>
    </row>
    <row r="265" spans="21:27" ht="21.95" customHeight="1">
      <c r="U265" s="283" t="s">
        <v>455</v>
      </c>
      <c r="V265" s="391"/>
      <c r="W265" s="289"/>
      <c r="X265" s="293"/>
      <c r="Y265" s="298" t="str">
        <f>W255</f>
        <v>OXFORD U09 GIRLS</v>
      </c>
      <c r="Z265" s="299" t="s">
        <v>467</v>
      </c>
      <c r="AA265" s="291"/>
    </row>
    <row r="266" spans="21:27" ht="21.95" customHeight="1">
      <c r="U266" s="283" t="s">
        <v>455</v>
      </c>
      <c r="V266" s="391"/>
      <c r="W266" s="289"/>
      <c r="X266" s="293"/>
      <c r="Y266" s="298" t="str">
        <f>W255</f>
        <v>OXFORD U09 GIRLS</v>
      </c>
      <c r="Z266" s="299" t="s">
        <v>467</v>
      </c>
      <c r="AA266" s="291"/>
    </row>
    <row r="267" spans="21:27" ht="21.95" customHeight="1">
      <c r="U267" s="283" t="s">
        <v>455</v>
      </c>
      <c r="V267" s="391"/>
      <c r="W267" s="289"/>
      <c r="X267" s="293"/>
      <c r="Y267" s="298" t="str">
        <f>W255</f>
        <v>OXFORD U09 GIRLS</v>
      </c>
      <c r="Z267" s="299" t="s">
        <v>467</v>
      </c>
      <c r="AA267" s="291"/>
    </row>
    <row r="268" spans="21:27" ht="21.95" customHeight="1">
      <c r="U268" s="283" t="s">
        <v>455</v>
      </c>
      <c r="V268" s="391"/>
      <c r="W268" s="289"/>
      <c r="X268" s="293"/>
      <c r="Y268" s="298" t="str">
        <f>W255</f>
        <v>OXFORD U09 GIRLS</v>
      </c>
      <c r="Z268" s="299" t="s">
        <v>467</v>
      </c>
      <c r="AA268" s="291"/>
    </row>
    <row r="269" spans="21:27" ht="21.95" customHeight="1">
      <c r="U269" s="283" t="s">
        <v>455</v>
      </c>
      <c r="V269" s="391"/>
      <c r="W269" s="289"/>
      <c r="X269" s="293"/>
      <c r="Y269" s="298" t="str">
        <f>W255</f>
        <v>OXFORD U09 GIRLS</v>
      </c>
      <c r="Z269" s="299" t="s">
        <v>467</v>
      </c>
      <c r="AA269" s="291"/>
    </row>
    <row r="270" spans="21:27" ht="21.95" customHeight="1">
      <c r="U270" s="283" t="s">
        <v>455</v>
      </c>
      <c r="V270" s="391"/>
      <c r="W270" s="289"/>
      <c r="X270" s="293"/>
      <c r="Y270" s="298" t="str">
        <f>W255</f>
        <v>OXFORD U09 GIRLS</v>
      </c>
      <c r="Z270" s="299" t="s">
        <v>467</v>
      </c>
      <c r="AA270" s="291"/>
    </row>
    <row r="271" spans="21:27" ht="21.95" customHeight="1">
      <c r="U271" s="283" t="s">
        <v>455</v>
      </c>
      <c r="V271" s="391"/>
      <c r="W271" s="289"/>
      <c r="X271" s="293"/>
      <c r="Y271" s="298" t="str">
        <f>W255</f>
        <v>OXFORD U09 GIRLS</v>
      </c>
      <c r="Z271" s="299" t="s">
        <v>467</v>
      </c>
      <c r="AA271" s="291"/>
    </row>
    <row r="272" spans="21:27" ht="21.95" customHeight="1">
      <c r="U272" s="283" t="s">
        <v>455</v>
      </c>
      <c r="V272" s="391"/>
      <c r="W272" s="289"/>
      <c r="X272" s="293"/>
      <c r="Y272" s="298" t="str">
        <f>W255</f>
        <v>OXFORD U09 GIRLS</v>
      </c>
      <c r="Z272" s="299" t="s">
        <v>467</v>
      </c>
      <c r="AA272" s="291"/>
    </row>
    <row r="273" spans="21:27" ht="21.95" customHeight="1">
      <c r="U273" s="283" t="s">
        <v>455</v>
      </c>
      <c r="V273" s="391"/>
      <c r="W273" s="289"/>
      <c r="X273" s="293"/>
      <c r="Y273" s="298" t="str">
        <f>W255</f>
        <v>OXFORD U09 GIRLS</v>
      </c>
      <c r="Z273" s="299" t="s">
        <v>467</v>
      </c>
      <c r="AA273" s="291"/>
    </row>
    <row r="274" spans="21:27" ht="21.95" customHeight="1">
      <c r="U274" s="283" t="s">
        <v>455</v>
      </c>
      <c r="V274" s="391"/>
      <c r="W274" s="289"/>
      <c r="X274" s="293"/>
      <c r="Y274" s="298" t="str">
        <f>W255</f>
        <v>OXFORD U09 GIRLS</v>
      </c>
      <c r="Z274" s="299" t="s">
        <v>467</v>
      </c>
      <c r="AA274" s="291"/>
    </row>
    <row r="275" spans="21:27" ht="21.95" customHeight="1">
      <c r="U275" s="283" t="s">
        <v>455</v>
      </c>
      <c r="V275" s="391"/>
      <c r="W275" s="289"/>
      <c r="X275" s="293"/>
      <c r="Y275" s="298" t="str">
        <f>W255</f>
        <v>OXFORD U09 GIRLS</v>
      </c>
      <c r="Z275" s="299" t="s">
        <v>467</v>
      </c>
      <c r="AA275" s="291"/>
    </row>
    <row r="276" spans="21:27" ht="21.95" customHeight="1">
      <c r="U276" s="283" t="s">
        <v>455</v>
      </c>
      <c r="V276" s="391" t="s">
        <v>44</v>
      </c>
      <c r="W276" s="296" t="s">
        <v>472</v>
      </c>
      <c r="X276" s="300"/>
      <c r="Y276" s="298" t="str">
        <f>W276</f>
        <v>RADLEY U09 GIRLS</v>
      </c>
      <c r="Z276" s="299"/>
      <c r="AA276" s="291"/>
    </row>
    <row r="277" spans="21:27" ht="21.95" customHeight="1">
      <c r="U277" s="283" t="s">
        <v>455</v>
      </c>
      <c r="V277" s="391"/>
      <c r="W277" s="290"/>
      <c r="X277" s="290" t="s">
        <v>493</v>
      </c>
      <c r="Y277" s="298" t="str">
        <f>W276</f>
        <v>RADLEY U09 GIRLS</v>
      </c>
      <c r="Z277" s="299" t="s">
        <v>467</v>
      </c>
      <c r="AA277" s="291"/>
    </row>
    <row r="278" spans="21:27" ht="21.95" customHeight="1">
      <c r="U278" s="283" t="s">
        <v>455</v>
      </c>
      <c r="V278" s="391"/>
      <c r="W278" s="290"/>
      <c r="X278" s="290" t="s">
        <v>494</v>
      </c>
      <c r="Y278" s="298" t="str">
        <f>W276</f>
        <v>RADLEY U09 GIRLS</v>
      </c>
      <c r="Z278" s="299" t="s">
        <v>467</v>
      </c>
      <c r="AA278" s="291"/>
    </row>
    <row r="279" spans="21:27" ht="21.95" customHeight="1">
      <c r="U279" s="283" t="s">
        <v>455</v>
      </c>
      <c r="V279" s="391"/>
      <c r="W279" s="290"/>
      <c r="X279" s="290" t="s">
        <v>495</v>
      </c>
      <c r="Y279" s="298" t="str">
        <f>W276</f>
        <v>RADLEY U09 GIRLS</v>
      </c>
      <c r="Z279" s="299" t="s">
        <v>467</v>
      </c>
      <c r="AA279" s="291"/>
    </row>
    <row r="280" spans="21:27" ht="21.95" customHeight="1">
      <c r="U280" s="283" t="s">
        <v>455</v>
      </c>
      <c r="V280" s="391"/>
      <c r="W280" s="290"/>
      <c r="X280" s="290" t="s">
        <v>496</v>
      </c>
      <c r="Y280" s="298" t="str">
        <f>W276</f>
        <v>RADLEY U09 GIRLS</v>
      </c>
      <c r="Z280" s="299" t="s">
        <v>467</v>
      </c>
      <c r="AA280" s="291"/>
    </row>
    <row r="281" spans="21:27" ht="21.95" customHeight="1">
      <c r="U281" s="283" t="s">
        <v>455</v>
      </c>
      <c r="V281" s="391"/>
      <c r="W281" s="290"/>
      <c r="X281" s="290" t="s">
        <v>497</v>
      </c>
      <c r="Y281" s="298" t="str">
        <f>W276</f>
        <v>RADLEY U09 GIRLS</v>
      </c>
      <c r="Z281" s="299" t="s">
        <v>467</v>
      </c>
      <c r="AA281" s="291"/>
    </row>
    <row r="282" spans="21:27" ht="21.95" customHeight="1">
      <c r="U282" s="283" t="s">
        <v>455</v>
      </c>
      <c r="V282" s="391"/>
      <c r="W282" s="289"/>
      <c r="X282" s="293"/>
      <c r="Y282" s="298" t="str">
        <f>W276</f>
        <v>RADLEY U09 GIRLS</v>
      </c>
      <c r="Z282" s="299" t="s">
        <v>467</v>
      </c>
      <c r="AA282" s="291"/>
    </row>
    <row r="283" spans="21:27" ht="21.95" customHeight="1">
      <c r="U283" s="283" t="s">
        <v>455</v>
      </c>
      <c r="V283" s="391"/>
      <c r="W283" s="289"/>
      <c r="X283" s="293"/>
      <c r="Y283" s="298" t="str">
        <f>W276</f>
        <v>RADLEY U09 GIRLS</v>
      </c>
      <c r="Z283" s="299" t="s">
        <v>467</v>
      </c>
      <c r="AA283" s="291"/>
    </row>
    <row r="284" spans="21:27" ht="21.95" customHeight="1">
      <c r="U284" s="283" t="s">
        <v>455</v>
      </c>
      <c r="V284" s="391"/>
      <c r="W284" s="289"/>
      <c r="X284" s="293"/>
      <c r="Y284" s="298" t="str">
        <f>W276</f>
        <v>RADLEY U09 GIRLS</v>
      </c>
      <c r="Z284" s="299" t="s">
        <v>467</v>
      </c>
      <c r="AA284" s="291"/>
    </row>
    <row r="285" spans="21:27" ht="21.95" customHeight="1">
      <c r="U285" s="283" t="s">
        <v>455</v>
      </c>
      <c r="V285" s="391"/>
      <c r="W285" s="289"/>
      <c r="X285" s="293"/>
      <c r="Y285" s="298" t="str">
        <f>W276</f>
        <v>RADLEY U09 GIRLS</v>
      </c>
      <c r="Z285" s="299" t="s">
        <v>467</v>
      </c>
      <c r="AA285" s="291"/>
    </row>
    <row r="286" spans="21:27" ht="21.95" customHeight="1">
      <c r="U286" s="283" t="s">
        <v>455</v>
      </c>
      <c r="V286" s="391"/>
      <c r="W286" s="289"/>
      <c r="X286" s="293"/>
      <c r="Y286" s="298" t="str">
        <f>W276</f>
        <v>RADLEY U09 GIRLS</v>
      </c>
      <c r="Z286" s="299" t="s">
        <v>467</v>
      </c>
      <c r="AA286" s="291"/>
    </row>
    <row r="287" spans="21:27" ht="21.95" customHeight="1">
      <c r="U287" s="283" t="s">
        <v>455</v>
      </c>
      <c r="V287" s="391"/>
      <c r="W287" s="289"/>
      <c r="X287" s="293"/>
      <c r="Y287" s="298" t="str">
        <f>W276</f>
        <v>RADLEY U09 GIRLS</v>
      </c>
      <c r="Z287" s="299" t="s">
        <v>467</v>
      </c>
      <c r="AA287" s="291"/>
    </row>
    <row r="288" spans="21:27" ht="21.95" customHeight="1">
      <c r="U288" s="283" t="s">
        <v>455</v>
      </c>
      <c r="V288" s="391"/>
      <c r="W288" s="289"/>
      <c r="X288" s="293"/>
      <c r="Y288" s="298" t="str">
        <f>W276</f>
        <v>RADLEY U09 GIRLS</v>
      </c>
      <c r="Z288" s="299" t="s">
        <v>467</v>
      </c>
      <c r="AA288" s="291"/>
    </row>
    <row r="289" spans="21:27" ht="21.95" customHeight="1">
      <c r="U289" s="283" t="s">
        <v>455</v>
      </c>
      <c r="V289" s="391"/>
      <c r="W289" s="289"/>
      <c r="X289" s="293"/>
      <c r="Y289" s="298" t="str">
        <f>W276</f>
        <v>RADLEY U09 GIRLS</v>
      </c>
      <c r="Z289" s="299" t="s">
        <v>467</v>
      </c>
      <c r="AA289" s="291"/>
    </row>
    <row r="290" spans="21:27" ht="21.95" customHeight="1">
      <c r="U290" s="283" t="s">
        <v>455</v>
      </c>
      <c r="V290" s="391"/>
      <c r="W290" s="289"/>
      <c r="X290" s="293"/>
      <c r="Y290" s="298" t="str">
        <f>W276</f>
        <v>RADLEY U09 GIRLS</v>
      </c>
      <c r="Z290" s="299" t="s">
        <v>467</v>
      </c>
      <c r="AA290" s="291"/>
    </row>
    <row r="291" spans="21:27" ht="21.95" customHeight="1">
      <c r="U291" s="283" t="s">
        <v>455</v>
      </c>
      <c r="V291" s="391"/>
      <c r="W291" s="289"/>
      <c r="X291" s="293"/>
      <c r="Y291" s="298" t="str">
        <f>W276</f>
        <v>RADLEY U09 GIRLS</v>
      </c>
      <c r="Z291" s="299" t="s">
        <v>467</v>
      </c>
      <c r="AA291" s="291"/>
    </row>
    <row r="292" spans="21:27" ht="21.95" customHeight="1">
      <c r="U292" s="283" t="s">
        <v>455</v>
      </c>
      <c r="V292" s="391"/>
      <c r="W292" s="289"/>
      <c r="X292" s="293"/>
      <c r="Y292" s="298" t="str">
        <f>W276</f>
        <v>RADLEY U09 GIRLS</v>
      </c>
      <c r="Z292" s="299" t="s">
        <v>467</v>
      </c>
      <c r="AA292" s="291"/>
    </row>
    <row r="293" spans="21:27" ht="21.95" customHeight="1">
      <c r="U293" s="283" t="s">
        <v>455</v>
      </c>
      <c r="V293" s="391"/>
      <c r="W293" s="289"/>
      <c r="X293" s="293"/>
      <c r="Y293" s="298" t="str">
        <f>W276</f>
        <v>RADLEY U09 GIRLS</v>
      </c>
      <c r="Z293" s="299" t="s">
        <v>467</v>
      </c>
      <c r="AA293" s="291"/>
    </row>
    <row r="294" spans="21:27" ht="21.95" customHeight="1">
      <c r="U294" s="283" t="s">
        <v>455</v>
      </c>
      <c r="V294" s="391"/>
      <c r="W294" s="289"/>
      <c r="X294" s="293"/>
      <c r="Y294" s="298" t="str">
        <f>W276</f>
        <v>RADLEY U09 GIRLS</v>
      </c>
      <c r="Z294" s="299" t="s">
        <v>467</v>
      </c>
      <c r="AA294" s="291"/>
    </row>
    <row r="295" spans="21:27" ht="21.95" customHeight="1">
      <c r="U295" s="283" t="s">
        <v>455</v>
      </c>
      <c r="V295" s="391"/>
      <c r="W295" s="289"/>
      <c r="X295" s="293"/>
      <c r="Y295" s="298" t="str">
        <f>W276</f>
        <v>RADLEY U09 GIRLS</v>
      </c>
      <c r="Z295" s="299" t="s">
        <v>467</v>
      </c>
      <c r="AA295" s="291"/>
    </row>
    <row r="296" spans="21:27" ht="21.95" customHeight="1">
      <c r="U296" s="283" t="s">
        <v>455</v>
      </c>
      <c r="V296" s="391"/>
      <c r="W296" s="289"/>
      <c r="X296" s="293"/>
      <c r="Y296" s="298" t="str">
        <f>W276</f>
        <v>RADLEY U09 GIRLS</v>
      </c>
      <c r="Z296" s="299" t="s">
        <v>467</v>
      </c>
      <c r="AA296" s="291"/>
    </row>
    <row r="297" spans="21:27" ht="21.95" customHeight="1">
      <c r="U297" s="283" t="s">
        <v>455</v>
      </c>
      <c r="V297" s="391" t="s">
        <v>52</v>
      </c>
      <c r="W297" s="296" t="s">
        <v>473</v>
      </c>
      <c r="X297" s="300"/>
      <c r="Y297" s="298" t="str">
        <f>W297</f>
        <v>WHITE HORSE U09 GIRLS</v>
      </c>
      <c r="Z297" s="299"/>
      <c r="AA297" s="291"/>
    </row>
    <row r="298" spans="21:27" ht="21.95" customHeight="1">
      <c r="U298" s="283" t="s">
        <v>455</v>
      </c>
      <c r="V298" s="391"/>
      <c r="W298" s="289"/>
      <c r="X298" s="292"/>
      <c r="Y298" s="298" t="str">
        <f>W297</f>
        <v>WHITE HORSE U09 GIRLS</v>
      </c>
      <c r="Z298" s="299" t="s">
        <v>467</v>
      </c>
      <c r="AA298" s="291"/>
    </row>
    <row r="299" spans="21:27" ht="21.95" customHeight="1">
      <c r="U299" s="283" t="s">
        <v>455</v>
      </c>
      <c r="V299" s="391"/>
      <c r="W299" s="289"/>
      <c r="X299" s="293"/>
      <c r="Y299" s="298" t="str">
        <f>W297</f>
        <v>WHITE HORSE U09 GIRLS</v>
      </c>
      <c r="Z299" s="299" t="s">
        <v>467</v>
      </c>
      <c r="AA299" s="291"/>
    </row>
    <row r="300" spans="21:27" ht="21.95" customHeight="1">
      <c r="U300" s="283" t="s">
        <v>455</v>
      </c>
      <c r="V300" s="391"/>
      <c r="W300" s="289"/>
      <c r="X300" s="293"/>
      <c r="Y300" s="298" t="str">
        <f>W297</f>
        <v>WHITE HORSE U09 GIRLS</v>
      </c>
      <c r="Z300" s="299" t="s">
        <v>467</v>
      </c>
      <c r="AA300" s="291"/>
    </row>
    <row r="301" spans="21:27" ht="21.95" customHeight="1">
      <c r="U301" s="283" t="s">
        <v>455</v>
      </c>
      <c r="V301" s="391"/>
      <c r="W301" s="289"/>
      <c r="X301" s="293"/>
      <c r="Y301" s="298" t="str">
        <f>W297</f>
        <v>WHITE HORSE U09 GIRLS</v>
      </c>
      <c r="Z301" s="299" t="s">
        <v>467</v>
      </c>
      <c r="AA301" s="291"/>
    </row>
    <row r="302" spans="21:27" ht="21.95" customHeight="1">
      <c r="U302" s="283" t="s">
        <v>455</v>
      </c>
      <c r="V302" s="391"/>
      <c r="W302" s="289"/>
      <c r="X302" s="293"/>
      <c r="Y302" s="298" t="str">
        <f>W297</f>
        <v>WHITE HORSE U09 GIRLS</v>
      </c>
      <c r="Z302" s="299" t="s">
        <v>467</v>
      </c>
      <c r="AA302" s="291"/>
    </row>
    <row r="303" spans="21:27" ht="21.95" customHeight="1">
      <c r="U303" s="283" t="s">
        <v>455</v>
      </c>
      <c r="V303" s="391"/>
      <c r="W303" s="289"/>
      <c r="X303" s="293"/>
      <c r="Y303" s="298" t="str">
        <f>W297</f>
        <v>WHITE HORSE U09 GIRLS</v>
      </c>
      <c r="Z303" s="299" t="s">
        <v>467</v>
      </c>
      <c r="AA303" s="291"/>
    </row>
    <row r="304" spans="21:27" ht="21.95" customHeight="1">
      <c r="U304" s="283" t="s">
        <v>455</v>
      </c>
      <c r="V304" s="391"/>
      <c r="W304" s="289"/>
      <c r="X304" s="293"/>
      <c r="Y304" s="298" t="str">
        <f>W297</f>
        <v>WHITE HORSE U09 GIRLS</v>
      </c>
      <c r="Z304" s="299" t="s">
        <v>467</v>
      </c>
      <c r="AA304" s="291"/>
    </row>
    <row r="305" spans="21:27" ht="21.95" customHeight="1">
      <c r="U305" s="283" t="s">
        <v>455</v>
      </c>
      <c r="V305" s="391"/>
      <c r="W305" s="289"/>
      <c r="X305" s="293"/>
      <c r="Y305" s="298" t="str">
        <f>W297</f>
        <v>WHITE HORSE U09 GIRLS</v>
      </c>
      <c r="Z305" s="299" t="s">
        <v>467</v>
      </c>
      <c r="AA305" s="291"/>
    </row>
    <row r="306" spans="21:27" ht="21.95" customHeight="1">
      <c r="U306" s="283" t="s">
        <v>455</v>
      </c>
      <c r="V306" s="391"/>
      <c r="W306" s="289"/>
      <c r="X306" s="293"/>
      <c r="Y306" s="298" t="str">
        <f>W297</f>
        <v>WHITE HORSE U09 GIRLS</v>
      </c>
      <c r="Z306" s="299" t="s">
        <v>467</v>
      </c>
      <c r="AA306" s="291"/>
    </row>
    <row r="307" spans="21:27" ht="21.95" customHeight="1">
      <c r="U307" s="283" t="s">
        <v>455</v>
      </c>
      <c r="V307" s="391"/>
      <c r="W307" s="289"/>
      <c r="X307" s="293"/>
      <c r="Y307" s="298" t="str">
        <f>W297</f>
        <v>WHITE HORSE U09 GIRLS</v>
      </c>
      <c r="Z307" s="299" t="s">
        <v>467</v>
      </c>
      <c r="AA307" s="291"/>
    </row>
    <row r="308" spans="21:27" ht="21.95" customHeight="1">
      <c r="U308" s="283" t="s">
        <v>455</v>
      </c>
      <c r="V308" s="391"/>
      <c r="W308" s="289"/>
      <c r="X308" s="293"/>
      <c r="Y308" s="298" t="str">
        <f>W297</f>
        <v>WHITE HORSE U09 GIRLS</v>
      </c>
      <c r="Z308" s="299" t="s">
        <v>467</v>
      </c>
      <c r="AA308" s="291"/>
    </row>
    <row r="309" spans="21:27" ht="21.95" customHeight="1">
      <c r="U309" s="283" t="s">
        <v>455</v>
      </c>
      <c r="V309" s="391"/>
      <c r="W309" s="289"/>
      <c r="X309" s="293"/>
      <c r="Y309" s="298" t="str">
        <f>W297</f>
        <v>WHITE HORSE U09 GIRLS</v>
      </c>
      <c r="Z309" s="299" t="s">
        <v>467</v>
      </c>
      <c r="AA309" s="291"/>
    </row>
    <row r="310" spans="21:27" ht="21.95" customHeight="1">
      <c r="U310" s="283" t="s">
        <v>455</v>
      </c>
      <c r="V310" s="391"/>
      <c r="W310" s="289"/>
      <c r="X310" s="293"/>
      <c r="Y310" s="298" t="str">
        <f>W297</f>
        <v>WHITE HORSE U09 GIRLS</v>
      </c>
      <c r="Z310" s="299" t="s">
        <v>467</v>
      </c>
      <c r="AA310" s="291"/>
    </row>
    <row r="311" spans="21:27" ht="21.95" customHeight="1">
      <c r="U311" s="283" t="s">
        <v>455</v>
      </c>
      <c r="V311" s="391"/>
      <c r="W311" s="289"/>
      <c r="X311" s="293"/>
      <c r="Y311" s="298" t="str">
        <f>W297</f>
        <v>WHITE HORSE U09 GIRLS</v>
      </c>
      <c r="Z311" s="299" t="s">
        <v>467</v>
      </c>
      <c r="AA311" s="291"/>
    </row>
    <row r="312" spans="21:27" ht="21.95" customHeight="1">
      <c r="U312" s="283" t="s">
        <v>455</v>
      </c>
      <c r="V312" s="391"/>
      <c r="W312" s="289"/>
      <c r="X312" s="293"/>
      <c r="Y312" s="298" t="str">
        <f>W297</f>
        <v>WHITE HORSE U09 GIRLS</v>
      </c>
      <c r="Z312" s="299" t="s">
        <v>467</v>
      </c>
      <c r="AA312" s="291"/>
    </row>
    <row r="313" spans="21:27" ht="21.95" customHeight="1">
      <c r="U313" s="283" t="s">
        <v>455</v>
      </c>
      <c r="V313" s="391"/>
      <c r="W313" s="289"/>
      <c r="X313" s="293"/>
      <c r="Y313" s="298" t="str">
        <f>W297</f>
        <v>WHITE HORSE U09 GIRLS</v>
      </c>
      <c r="Z313" s="299" t="s">
        <v>467</v>
      </c>
      <c r="AA313" s="291"/>
    </row>
    <row r="314" spans="21:27" ht="21.95" customHeight="1">
      <c r="U314" s="283" t="s">
        <v>455</v>
      </c>
      <c r="V314" s="391"/>
      <c r="W314" s="289"/>
      <c r="X314" s="293"/>
      <c r="Y314" s="298" t="str">
        <f>W297</f>
        <v>WHITE HORSE U09 GIRLS</v>
      </c>
      <c r="Z314" s="299" t="s">
        <v>467</v>
      </c>
      <c r="AA314" s="291"/>
    </row>
    <row r="315" spans="21:27" ht="21.95" customHeight="1">
      <c r="U315" s="283" t="s">
        <v>455</v>
      </c>
      <c r="V315" s="391"/>
      <c r="W315" s="289"/>
      <c r="X315" s="293"/>
      <c r="Y315" s="298" t="str">
        <f>W297</f>
        <v>WHITE HORSE U09 GIRLS</v>
      </c>
      <c r="Z315" s="299" t="s">
        <v>467</v>
      </c>
      <c r="AA315" s="291"/>
    </row>
    <row r="316" spans="21:27" ht="21.95" customHeight="1">
      <c r="U316" s="283" t="s">
        <v>455</v>
      </c>
      <c r="V316" s="391"/>
      <c r="W316" s="289"/>
      <c r="X316" s="293"/>
      <c r="Y316" s="298" t="str">
        <f>W297</f>
        <v>WHITE HORSE U09 GIRLS</v>
      </c>
      <c r="Z316" s="299" t="s">
        <v>467</v>
      </c>
      <c r="AA316" s="291"/>
    </row>
    <row r="317" spans="21:27" ht="21.95" customHeight="1">
      <c r="U317" s="283" t="s">
        <v>455</v>
      </c>
      <c r="V317" s="391"/>
      <c r="W317" s="289"/>
      <c r="X317" s="293"/>
      <c r="Y317" s="298" t="str">
        <f>W297</f>
        <v>WHITE HORSE U09 GIRLS</v>
      </c>
      <c r="Z317" s="299" t="s">
        <v>467</v>
      </c>
      <c r="AA317" s="291"/>
    </row>
    <row r="318" spans="21:27" ht="21.95" customHeight="1">
      <c r="U318" s="283" t="s">
        <v>455</v>
      </c>
      <c r="V318" s="391" t="s">
        <v>231</v>
      </c>
      <c r="W318" s="296" t="s">
        <v>474</v>
      </c>
      <c r="X318" s="300"/>
      <c r="Y318" s="298" t="str">
        <f>W318</f>
        <v>WITNEY U09 GIRLS</v>
      </c>
      <c r="Z318" s="299"/>
      <c r="AA318" s="291"/>
    </row>
    <row r="319" spans="21:27" ht="21.95" customHeight="1">
      <c r="U319" s="283" t="s">
        <v>455</v>
      </c>
      <c r="V319" s="391"/>
      <c r="W319" s="289"/>
      <c r="X319" s="290" t="s">
        <v>630</v>
      </c>
      <c r="Y319" s="298" t="str">
        <f>W318</f>
        <v>WITNEY U09 GIRLS</v>
      </c>
      <c r="Z319" s="299" t="s">
        <v>467</v>
      </c>
      <c r="AA319" s="291"/>
    </row>
    <row r="320" spans="21:27" ht="21.95" customHeight="1">
      <c r="U320" s="283" t="s">
        <v>455</v>
      </c>
      <c r="V320" s="391"/>
      <c r="W320" s="289"/>
      <c r="X320" s="290" t="s">
        <v>631</v>
      </c>
      <c r="Y320" s="298" t="str">
        <f>W318</f>
        <v>WITNEY U09 GIRLS</v>
      </c>
      <c r="Z320" s="299" t="s">
        <v>467</v>
      </c>
      <c r="AA320" s="291"/>
    </row>
    <row r="321" spans="21:27" ht="21.95" customHeight="1">
      <c r="U321" s="283" t="s">
        <v>455</v>
      </c>
      <c r="V321" s="391"/>
      <c r="W321" s="289"/>
      <c r="X321" s="290" t="s">
        <v>632</v>
      </c>
      <c r="Y321" s="298" t="str">
        <f>W318</f>
        <v>WITNEY U09 GIRLS</v>
      </c>
      <c r="Z321" s="299" t="s">
        <v>467</v>
      </c>
      <c r="AA321" s="291"/>
    </row>
    <row r="322" spans="21:27" ht="21.95" customHeight="1">
      <c r="U322" s="283" t="s">
        <v>455</v>
      </c>
      <c r="V322" s="391"/>
      <c r="W322" s="289"/>
      <c r="X322" s="292"/>
      <c r="Y322" s="298" t="str">
        <f>W318</f>
        <v>WITNEY U09 GIRLS</v>
      </c>
      <c r="Z322" s="299" t="s">
        <v>467</v>
      </c>
      <c r="AA322" s="291"/>
    </row>
    <row r="323" spans="21:27" ht="21.95" customHeight="1">
      <c r="U323" s="283" t="s">
        <v>455</v>
      </c>
      <c r="V323" s="391"/>
      <c r="W323" s="289"/>
      <c r="X323" s="301"/>
      <c r="Y323" s="298" t="str">
        <f>W318</f>
        <v>WITNEY U09 GIRLS</v>
      </c>
      <c r="Z323" s="299" t="s">
        <v>467</v>
      </c>
      <c r="AA323" s="291"/>
    </row>
    <row r="324" spans="21:27" ht="21.95" customHeight="1">
      <c r="U324" s="283" t="s">
        <v>455</v>
      </c>
      <c r="V324" s="391"/>
      <c r="W324" s="289"/>
      <c r="X324" s="293"/>
      <c r="Y324" s="298" t="str">
        <f>W318</f>
        <v>WITNEY U09 GIRLS</v>
      </c>
      <c r="Z324" s="299" t="s">
        <v>467</v>
      </c>
      <c r="AA324" s="291"/>
    </row>
    <row r="325" spans="21:27" ht="21.95" customHeight="1">
      <c r="U325" s="283" t="s">
        <v>455</v>
      </c>
      <c r="V325" s="391"/>
      <c r="W325" s="289"/>
      <c r="X325" s="293"/>
      <c r="Y325" s="298" t="str">
        <f>W318</f>
        <v>WITNEY U09 GIRLS</v>
      </c>
      <c r="Z325" s="299" t="s">
        <v>467</v>
      </c>
      <c r="AA325" s="291"/>
    </row>
    <row r="326" spans="21:27" ht="21.95" customHeight="1">
      <c r="U326" s="283" t="s">
        <v>455</v>
      </c>
      <c r="V326" s="391"/>
      <c r="W326" s="289"/>
      <c r="X326" s="293"/>
      <c r="Y326" s="298" t="str">
        <f>W318</f>
        <v>WITNEY U09 GIRLS</v>
      </c>
      <c r="Z326" s="299" t="s">
        <v>467</v>
      </c>
      <c r="AA326" s="291"/>
    </row>
    <row r="327" spans="21:27" ht="21.95" customHeight="1">
      <c r="U327" s="283" t="s">
        <v>455</v>
      </c>
      <c r="V327" s="391"/>
      <c r="W327" s="289"/>
      <c r="X327" s="293"/>
      <c r="Y327" s="298" t="str">
        <f>W318</f>
        <v>WITNEY U09 GIRLS</v>
      </c>
      <c r="Z327" s="299" t="s">
        <v>467</v>
      </c>
      <c r="AA327" s="291"/>
    </row>
    <row r="328" spans="21:27" ht="21.95" customHeight="1">
      <c r="U328" s="283" t="s">
        <v>455</v>
      </c>
      <c r="V328" s="391"/>
      <c r="W328" s="289"/>
      <c r="X328" s="293"/>
      <c r="Y328" s="298" t="str">
        <f>W318</f>
        <v>WITNEY U09 GIRLS</v>
      </c>
      <c r="Z328" s="299" t="s">
        <v>467</v>
      </c>
      <c r="AA328" s="291"/>
    </row>
    <row r="329" spans="21:27" ht="21.95" customHeight="1">
      <c r="U329" s="283" t="s">
        <v>455</v>
      </c>
      <c r="V329" s="391"/>
      <c r="W329" s="289"/>
      <c r="X329" s="293"/>
      <c r="Y329" s="298" t="str">
        <f>W318</f>
        <v>WITNEY U09 GIRLS</v>
      </c>
      <c r="Z329" s="299" t="s">
        <v>467</v>
      </c>
      <c r="AA329" s="291"/>
    </row>
    <row r="330" spans="21:27" ht="21.95" customHeight="1">
      <c r="U330" s="283" t="s">
        <v>455</v>
      </c>
      <c r="V330" s="391"/>
      <c r="W330" s="289"/>
      <c r="X330" s="293"/>
      <c r="Y330" s="298" t="str">
        <f>W318</f>
        <v>WITNEY U09 GIRLS</v>
      </c>
      <c r="Z330" s="299" t="s">
        <v>467</v>
      </c>
      <c r="AA330" s="291"/>
    </row>
    <row r="331" spans="21:27" ht="21.95" customHeight="1">
      <c r="U331" s="283" t="s">
        <v>455</v>
      </c>
      <c r="V331" s="391"/>
      <c r="W331" s="289"/>
      <c r="X331" s="293"/>
      <c r="Y331" s="298" t="str">
        <f>W318</f>
        <v>WITNEY U09 GIRLS</v>
      </c>
      <c r="Z331" s="299" t="s">
        <v>467</v>
      </c>
      <c r="AA331" s="291"/>
    </row>
    <row r="332" spans="21:27" ht="21.95" customHeight="1">
      <c r="U332" s="283" t="s">
        <v>455</v>
      </c>
      <c r="V332" s="391"/>
      <c r="W332" s="289"/>
      <c r="X332" s="293"/>
      <c r="Y332" s="298" t="str">
        <f>W318</f>
        <v>WITNEY U09 GIRLS</v>
      </c>
      <c r="Z332" s="299" t="s">
        <v>467</v>
      </c>
      <c r="AA332" s="291"/>
    </row>
    <row r="333" spans="21:27" ht="21.95" customHeight="1">
      <c r="U333" s="283" t="s">
        <v>455</v>
      </c>
      <c r="V333" s="391"/>
      <c r="W333" s="289"/>
      <c r="X333" s="293"/>
      <c r="Y333" s="298" t="str">
        <f>W318</f>
        <v>WITNEY U09 GIRLS</v>
      </c>
      <c r="Z333" s="299" t="s">
        <v>467</v>
      </c>
      <c r="AA333" s="291"/>
    </row>
    <row r="334" spans="21:27" ht="21.95" customHeight="1">
      <c r="U334" s="283" t="s">
        <v>455</v>
      </c>
      <c r="V334" s="391"/>
      <c r="W334" s="289"/>
      <c r="X334" s="293"/>
      <c r="Y334" s="298" t="str">
        <f>W318</f>
        <v>WITNEY U09 GIRLS</v>
      </c>
      <c r="Z334" s="299" t="s">
        <v>467</v>
      </c>
      <c r="AA334" s="291"/>
    </row>
    <row r="335" spans="21:27" ht="21.95" customHeight="1">
      <c r="U335" s="283" t="s">
        <v>455</v>
      </c>
      <c r="V335" s="391"/>
      <c r="W335" s="289"/>
      <c r="X335" s="293"/>
      <c r="Y335" s="298" t="str">
        <f>W318</f>
        <v>WITNEY U09 GIRLS</v>
      </c>
      <c r="Z335" s="299" t="s">
        <v>467</v>
      </c>
      <c r="AA335" s="291"/>
    </row>
    <row r="336" spans="21:27" ht="21.95" customHeight="1">
      <c r="U336" s="283" t="s">
        <v>455</v>
      </c>
      <c r="V336" s="391"/>
      <c r="W336" s="289"/>
      <c r="X336" s="293"/>
      <c r="Y336" s="298" t="str">
        <f>W318</f>
        <v>WITNEY U09 GIRLS</v>
      </c>
      <c r="Z336" s="299" t="s">
        <v>467</v>
      </c>
      <c r="AA336" s="291"/>
    </row>
    <row r="337" spans="21:27" ht="21.95" customHeight="1">
      <c r="U337" s="283" t="s">
        <v>455</v>
      </c>
      <c r="V337" s="391"/>
      <c r="W337" s="289"/>
      <c r="X337" s="293"/>
      <c r="Y337" s="298" t="str">
        <f>W318</f>
        <v>WITNEY U09 GIRLS</v>
      </c>
      <c r="Z337" s="299" t="s">
        <v>467</v>
      </c>
      <c r="AA337" s="291"/>
    </row>
    <row r="338" spans="21:27" ht="21.95" customHeight="1">
      <c r="U338" s="283" t="s">
        <v>455</v>
      </c>
      <c r="V338" s="391"/>
      <c r="W338" s="289"/>
      <c r="X338" s="293"/>
      <c r="Y338" s="298" t="str">
        <f>W318</f>
        <v>WITNEY U09 GIRLS</v>
      </c>
      <c r="Z338" s="299" t="s">
        <v>467</v>
      </c>
      <c r="AA338" s="291"/>
    </row>
    <row r="339" spans="21:27" ht="21.95" customHeight="1">
      <c r="U339" s="283" t="s">
        <v>455</v>
      </c>
      <c r="V339" s="390" t="s">
        <v>456</v>
      </c>
      <c r="W339" s="284" t="s">
        <v>475</v>
      </c>
      <c r="X339" s="285"/>
      <c r="Y339" s="286" t="str">
        <f>W339</f>
        <v>ABINGDON U11 BOYS</v>
      </c>
      <c r="Z339" s="287"/>
      <c r="AA339" s="288"/>
    </row>
    <row r="340" spans="21:27" ht="21.95" customHeight="1">
      <c r="U340" s="283" t="s">
        <v>455</v>
      </c>
      <c r="V340" s="390"/>
      <c r="W340" s="289"/>
      <c r="X340" s="290" t="s">
        <v>792</v>
      </c>
      <c r="Y340" s="286" t="str">
        <f>W339</f>
        <v>ABINGDON U11 BOYS</v>
      </c>
      <c r="Z340" s="287" t="s">
        <v>476</v>
      </c>
      <c r="AA340" s="291"/>
    </row>
    <row r="341" spans="21:27" ht="21.95" customHeight="1">
      <c r="U341" s="283" t="s">
        <v>455</v>
      </c>
      <c r="V341" s="390"/>
      <c r="W341" s="289"/>
      <c r="X341" s="290" t="s">
        <v>793</v>
      </c>
      <c r="Y341" s="286" t="str">
        <f>W339</f>
        <v>ABINGDON U11 BOYS</v>
      </c>
      <c r="Z341" s="287" t="s">
        <v>476</v>
      </c>
      <c r="AA341" s="291"/>
    </row>
    <row r="342" spans="21:27" ht="21.95" customHeight="1">
      <c r="U342" s="283" t="s">
        <v>455</v>
      </c>
      <c r="V342" s="390"/>
      <c r="W342" s="289"/>
      <c r="X342" s="290" t="s">
        <v>794</v>
      </c>
      <c r="Y342" s="286" t="str">
        <f>W339</f>
        <v>ABINGDON U11 BOYS</v>
      </c>
      <c r="Z342" s="287" t="s">
        <v>476</v>
      </c>
      <c r="AA342" s="291"/>
    </row>
    <row r="343" spans="21:27" ht="21.95" customHeight="1">
      <c r="U343" s="283" t="s">
        <v>455</v>
      </c>
      <c r="V343" s="390"/>
      <c r="W343" s="289"/>
      <c r="X343" s="290" t="s">
        <v>442</v>
      </c>
      <c r="Y343" s="286" t="str">
        <f>W339</f>
        <v>ABINGDON U11 BOYS</v>
      </c>
      <c r="Z343" s="287" t="s">
        <v>476</v>
      </c>
      <c r="AA343" s="291"/>
    </row>
    <row r="344" spans="21:27" ht="21.95" customHeight="1">
      <c r="U344" s="283" t="s">
        <v>455</v>
      </c>
      <c r="V344" s="390"/>
      <c r="W344" s="289"/>
      <c r="X344" s="292"/>
      <c r="Y344" s="286" t="str">
        <f>W339</f>
        <v>ABINGDON U11 BOYS</v>
      </c>
      <c r="Z344" s="287" t="s">
        <v>476</v>
      </c>
      <c r="AA344" s="291"/>
    </row>
    <row r="345" spans="21:27" ht="21.95" customHeight="1">
      <c r="U345" s="283" t="s">
        <v>455</v>
      </c>
      <c r="V345" s="390"/>
      <c r="W345" s="289"/>
      <c r="X345" s="293"/>
      <c r="Y345" s="286" t="str">
        <f>W339</f>
        <v>ABINGDON U11 BOYS</v>
      </c>
      <c r="Z345" s="287" t="s">
        <v>476</v>
      </c>
      <c r="AA345" s="291"/>
    </row>
    <row r="346" spans="21:27" ht="21.95" customHeight="1">
      <c r="U346" s="283" t="s">
        <v>455</v>
      </c>
      <c r="V346" s="390"/>
      <c r="W346" s="289"/>
      <c r="X346" s="293"/>
      <c r="Y346" s="286" t="str">
        <f>W339</f>
        <v>ABINGDON U11 BOYS</v>
      </c>
      <c r="Z346" s="287" t="s">
        <v>476</v>
      </c>
      <c r="AA346" s="291"/>
    </row>
    <row r="347" spans="21:27" ht="21.95" customHeight="1">
      <c r="U347" s="283" t="s">
        <v>455</v>
      </c>
      <c r="V347" s="390"/>
      <c r="W347" s="289"/>
      <c r="X347" s="293"/>
      <c r="Y347" s="286" t="str">
        <f>W339</f>
        <v>ABINGDON U11 BOYS</v>
      </c>
      <c r="Z347" s="287" t="s">
        <v>476</v>
      </c>
      <c r="AA347" s="291"/>
    </row>
    <row r="348" spans="21:27" ht="21.95" customHeight="1">
      <c r="U348" s="283" t="s">
        <v>455</v>
      </c>
      <c r="V348" s="390"/>
      <c r="W348" s="289"/>
      <c r="X348" s="293"/>
      <c r="Y348" s="286" t="str">
        <f>W339</f>
        <v>ABINGDON U11 BOYS</v>
      </c>
      <c r="Z348" s="287" t="s">
        <v>476</v>
      </c>
      <c r="AA348" s="291"/>
    </row>
    <row r="349" spans="21:27" ht="21.95" customHeight="1">
      <c r="U349" s="283" t="s">
        <v>455</v>
      </c>
      <c r="V349" s="390"/>
      <c r="W349" s="289"/>
      <c r="X349" s="293"/>
      <c r="Y349" s="286" t="str">
        <f>W339</f>
        <v>ABINGDON U11 BOYS</v>
      </c>
      <c r="Z349" s="287" t="s">
        <v>476</v>
      </c>
      <c r="AA349" s="291"/>
    </row>
    <row r="350" spans="21:27" ht="21.95" customHeight="1">
      <c r="U350" s="283" t="s">
        <v>455</v>
      </c>
      <c r="V350" s="390"/>
      <c r="W350" s="289"/>
      <c r="X350" s="293"/>
      <c r="Y350" s="286" t="str">
        <f>W339</f>
        <v>ABINGDON U11 BOYS</v>
      </c>
      <c r="Z350" s="287" t="s">
        <v>476</v>
      </c>
      <c r="AA350" s="291"/>
    </row>
    <row r="351" spans="21:27" ht="21.95" customHeight="1">
      <c r="U351" s="283" t="s">
        <v>455</v>
      </c>
      <c r="V351" s="390"/>
      <c r="W351" s="289"/>
      <c r="X351" s="293"/>
      <c r="Y351" s="286" t="str">
        <f>W339</f>
        <v>ABINGDON U11 BOYS</v>
      </c>
      <c r="Z351" s="287" t="s">
        <v>476</v>
      </c>
      <c r="AA351" s="291"/>
    </row>
    <row r="352" spans="21:27" ht="21.95" customHeight="1">
      <c r="U352" s="283" t="s">
        <v>455</v>
      </c>
      <c r="V352" s="390"/>
      <c r="W352" s="289"/>
      <c r="X352" s="293"/>
      <c r="Y352" s="286" t="str">
        <f>W339</f>
        <v>ABINGDON U11 BOYS</v>
      </c>
      <c r="Z352" s="287" t="s">
        <v>476</v>
      </c>
      <c r="AA352" s="291"/>
    </row>
    <row r="353" spans="21:27" ht="21.95" customHeight="1">
      <c r="U353" s="283" t="s">
        <v>455</v>
      </c>
      <c r="V353" s="390"/>
      <c r="W353" s="289"/>
      <c r="X353" s="293"/>
      <c r="Y353" s="286" t="str">
        <f>W339</f>
        <v>ABINGDON U11 BOYS</v>
      </c>
      <c r="Z353" s="287" t="s">
        <v>476</v>
      </c>
      <c r="AA353" s="291"/>
    </row>
    <row r="354" spans="21:27" ht="21.95" customHeight="1">
      <c r="U354" s="283" t="s">
        <v>455</v>
      </c>
      <c r="V354" s="390"/>
      <c r="W354" s="289"/>
      <c r="X354" s="293"/>
      <c r="Y354" s="286" t="str">
        <f>W339</f>
        <v>ABINGDON U11 BOYS</v>
      </c>
      <c r="Z354" s="287" t="s">
        <v>476</v>
      </c>
      <c r="AA354" s="291"/>
    </row>
    <row r="355" spans="21:27" ht="21.95" customHeight="1">
      <c r="U355" s="283" t="s">
        <v>455</v>
      </c>
      <c r="V355" s="390"/>
      <c r="W355" s="289"/>
      <c r="X355" s="293"/>
      <c r="Y355" s="286" t="str">
        <f>W339</f>
        <v>ABINGDON U11 BOYS</v>
      </c>
      <c r="Z355" s="287" t="s">
        <v>476</v>
      </c>
      <c r="AA355" s="291"/>
    </row>
    <row r="356" spans="21:27" ht="21.95" customHeight="1">
      <c r="U356" s="283" t="s">
        <v>455</v>
      </c>
      <c r="V356" s="390"/>
      <c r="W356" s="289"/>
      <c r="X356" s="293"/>
      <c r="Y356" s="286" t="str">
        <f>W339</f>
        <v>ABINGDON U11 BOYS</v>
      </c>
      <c r="Z356" s="287" t="s">
        <v>476</v>
      </c>
      <c r="AA356" s="291"/>
    </row>
    <row r="357" spans="21:27" ht="21.95" customHeight="1">
      <c r="U357" s="283" t="s">
        <v>455</v>
      </c>
      <c r="V357" s="390"/>
      <c r="W357" s="289"/>
      <c r="X357" s="293"/>
      <c r="Y357" s="286" t="str">
        <f>W339</f>
        <v>ABINGDON U11 BOYS</v>
      </c>
      <c r="Z357" s="287" t="s">
        <v>476</v>
      </c>
      <c r="AA357" s="291"/>
    </row>
    <row r="358" spans="21:27" ht="21.95" customHeight="1">
      <c r="U358" s="283" t="s">
        <v>455</v>
      </c>
      <c r="V358" s="390"/>
      <c r="W358" s="289"/>
      <c r="X358" s="293"/>
      <c r="Y358" s="286" t="str">
        <f>W339</f>
        <v>ABINGDON U11 BOYS</v>
      </c>
      <c r="Z358" s="287" t="s">
        <v>476</v>
      </c>
      <c r="AA358" s="291"/>
    </row>
    <row r="359" spans="21:27" ht="21.95" customHeight="1">
      <c r="U359" s="283" t="s">
        <v>455</v>
      </c>
      <c r="V359" s="390"/>
      <c r="W359" s="289"/>
      <c r="X359" s="293"/>
      <c r="Y359" s="286" t="str">
        <f>W339</f>
        <v>ABINGDON U11 BOYS</v>
      </c>
      <c r="Z359" s="287" t="s">
        <v>476</v>
      </c>
      <c r="AA359" s="291"/>
    </row>
    <row r="360" spans="21:27" ht="21.95" customHeight="1">
      <c r="U360" s="283" t="s">
        <v>455</v>
      </c>
      <c r="V360" s="390" t="s">
        <v>40</v>
      </c>
      <c r="W360" s="284" t="s">
        <v>477</v>
      </c>
      <c r="X360" s="294"/>
      <c r="Y360" s="286" t="str">
        <f>W360</f>
        <v>BANBURY U11 BOYS</v>
      </c>
      <c r="Z360" s="287"/>
      <c r="AA360" s="291"/>
    </row>
    <row r="361" spans="21:27" ht="21.95" customHeight="1">
      <c r="U361" s="283" t="s">
        <v>455</v>
      </c>
      <c r="V361" s="390"/>
      <c r="W361" s="289"/>
      <c r="X361" s="290" t="s">
        <v>544</v>
      </c>
      <c r="Y361" s="286" t="str">
        <f>W360</f>
        <v>BANBURY U11 BOYS</v>
      </c>
      <c r="Z361" s="287" t="s">
        <v>476</v>
      </c>
      <c r="AA361" s="291"/>
    </row>
    <row r="362" spans="21:27" ht="21.95" customHeight="1">
      <c r="U362" s="283" t="s">
        <v>455</v>
      </c>
      <c r="V362" s="390"/>
      <c r="W362" s="289"/>
      <c r="X362" s="290" t="s">
        <v>545</v>
      </c>
      <c r="Y362" s="286" t="str">
        <f>W360</f>
        <v>BANBURY U11 BOYS</v>
      </c>
      <c r="Z362" s="287" t="s">
        <v>476</v>
      </c>
      <c r="AA362" s="291"/>
    </row>
    <row r="363" spans="21:27" ht="21.95" customHeight="1">
      <c r="U363" s="283" t="s">
        <v>455</v>
      </c>
      <c r="V363" s="390"/>
      <c r="W363" s="289"/>
      <c r="X363" s="290" t="s">
        <v>546</v>
      </c>
      <c r="Y363" s="286" t="str">
        <f>W360</f>
        <v>BANBURY U11 BOYS</v>
      </c>
      <c r="Z363" s="287" t="s">
        <v>476</v>
      </c>
      <c r="AA363" s="291"/>
    </row>
    <row r="364" spans="21:27" ht="21.95" customHeight="1">
      <c r="U364" s="283" t="s">
        <v>455</v>
      </c>
      <c r="V364" s="390"/>
      <c r="W364" s="289"/>
      <c r="X364" s="290" t="s">
        <v>547</v>
      </c>
      <c r="Y364" s="286" t="str">
        <f>W360</f>
        <v>BANBURY U11 BOYS</v>
      </c>
      <c r="Z364" s="287" t="s">
        <v>476</v>
      </c>
      <c r="AA364" s="291"/>
    </row>
    <row r="365" spans="21:27" ht="21.95" customHeight="1">
      <c r="U365" s="283" t="s">
        <v>455</v>
      </c>
      <c r="V365" s="390"/>
      <c r="W365" s="289"/>
      <c r="X365" s="290" t="s">
        <v>548</v>
      </c>
      <c r="Y365" s="286" t="str">
        <f>W360</f>
        <v>BANBURY U11 BOYS</v>
      </c>
      <c r="Z365" s="287" t="s">
        <v>476</v>
      </c>
      <c r="AA365" s="291"/>
    </row>
    <row r="366" spans="21:27" ht="21.95" customHeight="1">
      <c r="U366" s="283" t="s">
        <v>455</v>
      </c>
      <c r="V366" s="390"/>
      <c r="W366" s="289"/>
      <c r="X366" s="290" t="s">
        <v>549</v>
      </c>
      <c r="Y366" s="286" t="str">
        <f>W360</f>
        <v>BANBURY U11 BOYS</v>
      </c>
      <c r="Z366" s="287" t="s">
        <v>476</v>
      </c>
      <c r="AA366" s="291"/>
    </row>
    <row r="367" spans="21:27" ht="21.95" customHeight="1">
      <c r="U367" s="283" t="s">
        <v>455</v>
      </c>
      <c r="V367" s="390"/>
      <c r="W367" s="289"/>
      <c r="X367" s="290" t="s">
        <v>550</v>
      </c>
      <c r="Y367" s="286" t="str">
        <f>W360</f>
        <v>BANBURY U11 BOYS</v>
      </c>
      <c r="Z367" s="287" t="s">
        <v>476</v>
      </c>
      <c r="AA367" s="291"/>
    </row>
    <row r="368" spans="21:27" ht="21.95" customHeight="1">
      <c r="U368" s="283" t="s">
        <v>455</v>
      </c>
      <c r="V368" s="390"/>
      <c r="W368" s="289"/>
      <c r="X368" s="290" t="s">
        <v>551</v>
      </c>
      <c r="Y368" s="286" t="str">
        <f>W360</f>
        <v>BANBURY U11 BOYS</v>
      </c>
      <c r="Z368" s="287" t="s">
        <v>476</v>
      </c>
      <c r="AA368" s="291"/>
    </row>
    <row r="369" spans="21:27" ht="21.95" customHeight="1">
      <c r="U369" s="283" t="s">
        <v>455</v>
      </c>
      <c r="V369" s="390"/>
      <c r="W369" s="289"/>
      <c r="X369" s="290" t="s">
        <v>552</v>
      </c>
      <c r="Y369" s="286" t="str">
        <f>W360</f>
        <v>BANBURY U11 BOYS</v>
      </c>
      <c r="Z369" s="287" t="s">
        <v>476</v>
      </c>
      <c r="AA369" s="291"/>
    </row>
    <row r="370" spans="21:27" ht="21.95" customHeight="1">
      <c r="U370" s="283" t="s">
        <v>455</v>
      </c>
      <c r="V370" s="390"/>
      <c r="W370" s="289"/>
      <c r="X370" s="290" t="s">
        <v>553</v>
      </c>
      <c r="Y370" s="286" t="str">
        <f>W360</f>
        <v>BANBURY U11 BOYS</v>
      </c>
      <c r="Z370" s="287" t="s">
        <v>476</v>
      </c>
      <c r="AA370" s="291"/>
    </row>
    <row r="371" spans="21:27" ht="21.95" customHeight="1">
      <c r="U371" s="283" t="s">
        <v>455</v>
      </c>
      <c r="V371" s="390"/>
      <c r="W371" s="289"/>
      <c r="X371" s="290" t="s">
        <v>554</v>
      </c>
      <c r="Y371" s="286" t="str">
        <f>W360</f>
        <v>BANBURY U11 BOYS</v>
      </c>
      <c r="Z371" s="287" t="s">
        <v>476</v>
      </c>
      <c r="AA371" s="291"/>
    </row>
    <row r="372" spans="21:27" ht="21.95" customHeight="1">
      <c r="U372" s="283" t="s">
        <v>455</v>
      </c>
      <c r="V372" s="390"/>
      <c r="W372" s="289"/>
      <c r="X372" s="290" t="s">
        <v>555</v>
      </c>
      <c r="Y372" s="286" t="str">
        <f>W360</f>
        <v>BANBURY U11 BOYS</v>
      </c>
      <c r="Z372" s="287" t="s">
        <v>476</v>
      </c>
      <c r="AA372" s="291"/>
    </row>
    <row r="373" spans="21:27" ht="21.95" customHeight="1">
      <c r="U373" s="283" t="s">
        <v>455</v>
      </c>
      <c r="V373" s="390"/>
      <c r="W373" s="289"/>
      <c r="X373" s="290" t="s">
        <v>556</v>
      </c>
      <c r="Y373" s="286" t="str">
        <f>W360</f>
        <v>BANBURY U11 BOYS</v>
      </c>
      <c r="Z373" s="287" t="s">
        <v>476</v>
      </c>
      <c r="AA373" s="291"/>
    </row>
    <row r="374" spans="21:27" ht="21.95" customHeight="1">
      <c r="U374" s="283" t="s">
        <v>455</v>
      </c>
      <c r="V374" s="390"/>
      <c r="W374" s="289"/>
      <c r="X374" s="290" t="s">
        <v>557</v>
      </c>
      <c r="Y374" s="286" t="str">
        <f>W360</f>
        <v>BANBURY U11 BOYS</v>
      </c>
      <c r="Z374" s="287" t="s">
        <v>476</v>
      </c>
      <c r="AA374" s="291"/>
    </row>
    <row r="375" spans="21:27" ht="21.95" customHeight="1">
      <c r="U375" s="283" t="s">
        <v>455</v>
      </c>
      <c r="V375" s="390"/>
      <c r="W375" s="289"/>
      <c r="X375" s="293"/>
      <c r="Y375" s="286" t="str">
        <f>W360</f>
        <v>BANBURY U11 BOYS</v>
      </c>
      <c r="Z375" s="287" t="s">
        <v>476</v>
      </c>
      <c r="AA375" s="291"/>
    </row>
    <row r="376" spans="21:27" ht="21.95" customHeight="1">
      <c r="U376" s="283" t="s">
        <v>455</v>
      </c>
      <c r="V376" s="390"/>
      <c r="W376" s="289"/>
      <c r="X376" s="293"/>
      <c r="Y376" s="286" t="str">
        <f>W360</f>
        <v>BANBURY U11 BOYS</v>
      </c>
      <c r="Z376" s="287" t="s">
        <v>476</v>
      </c>
      <c r="AA376" s="291"/>
    </row>
    <row r="377" spans="21:27" ht="21.95" customHeight="1">
      <c r="U377" s="283" t="s">
        <v>455</v>
      </c>
      <c r="V377" s="390"/>
      <c r="W377" s="289"/>
      <c r="X377" s="293"/>
      <c r="Y377" s="286" t="str">
        <f>W360</f>
        <v>BANBURY U11 BOYS</v>
      </c>
      <c r="Z377" s="287" t="s">
        <v>476</v>
      </c>
      <c r="AA377" s="291"/>
    </row>
    <row r="378" spans="21:27" ht="21.95" customHeight="1">
      <c r="U378" s="283" t="s">
        <v>455</v>
      </c>
      <c r="V378" s="390"/>
      <c r="W378" s="289"/>
      <c r="X378" s="293"/>
      <c r="Y378" s="286" t="str">
        <f>W360</f>
        <v>BANBURY U11 BOYS</v>
      </c>
      <c r="Z378" s="287" t="s">
        <v>476</v>
      </c>
      <c r="AA378" s="291"/>
    </row>
    <row r="379" spans="21:27" ht="21.95" customHeight="1">
      <c r="U379" s="283" t="s">
        <v>455</v>
      </c>
      <c r="V379" s="390"/>
      <c r="W379" s="289"/>
      <c r="X379" s="293"/>
      <c r="Y379" s="286" t="str">
        <f>W360</f>
        <v>BANBURY U11 BOYS</v>
      </c>
      <c r="Z379" s="287" t="s">
        <v>476</v>
      </c>
      <c r="AA379" s="291"/>
    </row>
    <row r="380" spans="21:27" ht="21.95" customHeight="1">
      <c r="U380" s="283" t="s">
        <v>455</v>
      </c>
      <c r="V380" s="390"/>
      <c r="W380" s="289"/>
      <c r="X380" s="293"/>
      <c r="Y380" s="286" t="str">
        <f>W360</f>
        <v>BANBURY U11 BOYS</v>
      </c>
      <c r="Z380" s="287" t="s">
        <v>476</v>
      </c>
      <c r="AA380" s="291"/>
    </row>
    <row r="381" spans="21:27" ht="21.95" customHeight="1">
      <c r="U381" s="283" t="s">
        <v>455</v>
      </c>
      <c r="V381" s="390" t="s">
        <v>41</v>
      </c>
      <c r="W381" s="284" t="s">
        <v>478</v>
      </c>
      <c r="X381" s="294"/>
      <c r="Y381" s="286" t="str">
        <f>W381</f>
        <v>BICESTER U11 BOYS</v>
      </c>
      <c r="Z381" s="287"/>
      <c r="AA381" s="291"/>
    </row>
    <row r="382" spans="21:27" ht="21.95" customHeight="1">
      <c r="U382" s="283" t="s">
        <v>455</v>
      </c>
      <c r="V382" s="390"/>
      <c r="W382" s="289"/>
      <c r="X382" s="290" t="s">
        <v>588</v>
      </c>
      <c r="Y382" s="286" t="str">
        <f>W381</f>
        <v>BICESTER U11 BOYS</v>
      </c>
      <c r="Z382" s="287" t="s">
        <v>476</v>
      </c>
      <c r="AA382" s="291"/>
    </row>
    <row r="383" spans="21:27" ht="21.95" customHeight="1">
      <c r="U383" s="283" t="s">
        <v>455</v>
      </c>
      <c r="V383" s="390"/>
      <c r="W383" s="289"/>
      <c r="X383" s="290" t="s">
        <v>589</v>
      </c>
      <c r="Y383" s="286" t="str">
        <f>W381</f>
        <v>BICESTER U11 BOYS</v>
      </c>
      <c r="Z383" s="287" t="s">
        <v>476</v>
      </c>
      <c r="AA383" s="291"/>
    </row>
    <row r="384" spans="21:27" ht="21.95" customHeight="1">
      <c r="U384" s="283" t="s">
        <v>455</v>
      </c>
      <c r="V384" s="390"/>
      <c r="W384" s="289"/>
      <c r="X384" s="290" t="s">
        <v>590</v>
      </c>
      <c r="Y384" s="286" t="str">
        <f>W381</f>
        <v>BICESTER U11 BOYS</v>
      </c>
      <c r="Z384" s="287" t="s">
        <v>476</v>
      </c>
      <c r="AA384" s="291"/>
    </row>
    <row r="385" spans="21:27" ht="21.95" customHeight="1">
      <c r="U385" s="283" t="s">
        <v>455</v>
      </c>
      <c r="V385" s="390"/>
      <c r="W385" s="289"/>
      <c r="X385" s="290" t="s">
        <v>591</v>
      </c>
      <c r="Y385" s="286" t="str">
        <f>W381</f>
        <v>BICESTER U11 BOYS</v>
      </c>
      <c r="Z385" s="287" t="s">
        <v>476</v>
      </c>
      <c r="AA385" s="291"/>
    </row>
    <row r="386" spans="21:27" ht="21.95" customHeight="1">
      <c r="U386" s="283" t="s">
        <v>455</v>
      </c>
      <c r="V386" s="390"/>
      <c r="W386" s="289"/>
      <c r="X386" s="290" t="s">
        <v>592</v>
      </c>
      <c r="Y386" s="286" t="str">
        <f>W381</f>
        <v>BICESTER U11 BOYS</v>
      </c>
      <c r="Z386" s="287" t="s">
        <v>476</v>
      </c>
      <c r="AA386" s="291"/>
    </row>
    <row r="387" spans="21:27" ht="21.95" customHeight="1">
      <c r="U387" s="283" t="s">
        <v>455</v>
      </c>
      <c r="V387" s="390"/>
      <c r="W387" s="289"/>
      <c r="X387" s="290" t="s">
        <v>593</v>
      </c>
      <c r="Y387" s="286" t="str">
        <f>W381</f>
        <v>BICESTER U11 BOYS</v>
      </c>
      <c r="Z387" s="287" t="s">
        <v>476</v>
      </c>
      <c r="AA387" s="291"/>
    </row>
    <row r="388" spans="21:27" ht="21.95" customHeight="1">
      <c r="U388" s="283" t="s">
        <v>455</v>
      </c>
      <c r="V388" s="390"/>
      <c r="W388" s="289"/>
      <c r="X388" s="290" t="s">
        <v>594</v>
      </c>
      <c r="Y388" s="286" t="str">
        <f>W381</f>
        <v>BICESTER U11 BOYS</v>
      </c>
      <c r="Z388" s="287" t="s">
        <v>476</v>
      </c>
      <c r="AA388" s="291"/>
    </row>
    <row r="389" spans="21:27" ht="21.95" customHeight="1">
      <c r="U389" s="283" t="s">
        <v>455</v>
      </c>
      <c r="V389" s="390"/>
      <c r="W389" s="289"/>
      <c r="X389" s="290" t="s">
        <v>595</v>
      </c>
      <c r="Y389" s="286" t="str">
        <f>W381</f>
        <v>BICESTER U11 BOYS</v>
      </c>
      <c r="Z389" s="287" t="s">
        <v>476</v>
      </c>
      <c r="AA389" s="291"/>
    </row>
    <row r="390" spans="21:27" ht="21.95" customHeight="1">
      <c r="U390" s="283" t="s">
        <v>455</v>
      </c>
      <c r="V390" s="390"/>
      <c r="W390" s="289"/>
      <c r="X390" s="290" t="s">
        <v>596</v>
      </c>
      <c r="Y390" s="286" t="str">
        <f>W381</f>
        <v>BICESTER U11 BOYS</v>
      </c>
      <c r="Z390" s="287" t="s">
        <v>476</v>
      </c>
      <c r="AA390" s="291"/>
    </row>
    <row r="391" spans="21:27" ht="21.95" customHeight="1">
      <c r="U391" s="283" t="s">
        <v>455</v>
      </c>
      <c r="V391" s="390"/>
      <c r="W391" s="289"/>
      <c r="X391" s="290" t="s">
        <v>597</v>
      </c>
      <c r="Y391" s="286" t="str">
        <f>W381</f>
        <v>BICESTER U11 BOYS</v>
      </c>
      <c r="Z391" s="287" t="s">
        <v>476</v>
      </c>
      <c r="AA391" s="291"/>
    </row>
    <row r="392" spans="21:27" ht="21.95" customHeight="1">
      <c r="U392" s="283" t="s">
        <v>455</v>
      </c>
      <c r="V392" s="390"/>
      <c r="W392" s="289"/>
      <c r="X392" s="290" t="s">
        <v>598</v>
      </c>
      <c r="Y392" s="286" t="str">
        <f>W381</f>
        <v>BICESTER U11 BOYS</v>
      </c>
      <c r="Z392" s="287" t="s">
        <v>476</v>
      </c>
      <c r="AA392" s="291"/>
    </row>
    <row r="393" spans="21:27" ht="21.95" customHeight="1">
      <c r="U393" s="283" t="s">
        <v>455</v>
      </c>
      <c r="V393" s="390"/>
      <c r="W393" s="289"/>
      <c r="X393" s="293"/>
      <c r="Y393" s="286" t="str">
        <f>W381</f>
        <v>BICESTER U11 BOYS</v>
      </c>
      <c r="Z393" s="287" t="s">
        <v>476</v>
      </c>
      <c r="AA393" s="291"/>
    </row>
    <row r="394" spans="21:27" ht="21.95" customHeight="1">
      <c r="U394" s="283" t="s">
        <v>455</v>
      </c>
      <c r="V394" s="390"/>
      <c r="W394" s="289"/>
      <c r="X394" s="293"/>
      <c r="Y394" s="286" t="str">
        <f>W381</f>
        <v>BICESTER U11 BOYS</v>
      </c>
      <c r="Z394" s="287" t="s">
        <v>476</v>
      </c>
      <c r="AA394" s="291"/>
    </row>
    <row r="395" spans="21:27" ht="21.95" customHeight="1">
      <c r="U395" s="283" t="s">
        <v>455</v>
      </c>
      <c r="V395" s="390"/>
      <c r="W395" s="289"/>
      <c r="X395" s="293"/>
      <c r="Y395" s="286" t="str">
        <f>W381</f>
        <v>BICESTER U11 BOYS</v>
      </c>
      <c r="Z395" s="287" t="s">
        <v>476</v>
      </c>
      <c r="AA395" s="291"/>
    </row>
    <row r="396" spans="21:27" ht="21.95" customHeight="1">
      <c r="U396" s="283" t="s">
        <v>455</v>
      </c>
      <c r="V396" s="390"/>
      <c r="W396" s="289"/>
      <c r="X396" s="293"/>
      <c r="Y396" s="286" t="str">
        <f>W381</f>
        <v>BICESTER U11 BOYS</v>
      </c>
      <c r="Z396" s="287" t="s">
        <v>476</v>
      </c>
      <c r="AA396" s="291"/>
    </row>
    <row r="397" spans="21:27" ht="21.95" customHeight="1">
      <c r="U397" s="283" t="s">
        <v>455</v>
      </c>
      <c r="V397" s="390"/>
      <c r="W397" s="289"/>
      <c r="X397" s="293"/>
      <c r="Y397" s="286" t="str">
        <f>W381</f>
        <v>BICESTER U11 BOYS</v>
      </c>
      <c r="Z397" s="287" t="s">
        <v>476</v>
      </c>
      <c r="AA397" s="291"/>
    </row>
    <row r="398" spans="21:27" ht="21.95" customHeight="1">
      <c r="U398" s="283" t="s">
        <v>455</v>
      </c>
      <c r="V398" s="390"/>
      <c r="W398" s="289"/>
      <c r="X398" s="293"/>
      <c r="Y398" s="286" t="str">
        <f>W381</f>
        <v>BICESTER U11 BOYS</v>
      </c>
      <c r="Z398" s="287" t="s">
        <v>476</v>
      </c>
      <c r="AA398" s="291"/>
    </row>
    <row r="399" spans="21:27" ht="21.95" customHeight="1">
      <c r="U399" s="283" t="s">
        <v>455</v>
      </c>
      <c r="V399" s="390"/>
      <c r="W399" s="289"/>
      <c r="X399" s="293"/>
      <c r="Y399" s="286" t="str">
        <f>W381</f>
        <v>BICESTER U11 BOYS</v>
      </c>
      <c r="Z399" s="287" t="s">
        <v>476</v>
      </c>
      <c r="AA399" s="291"/>
    </row>
    <row r="400" spans="21:27" ht="21.95" customHeight="1">
      <c r="U400" s="283" t="s">
        <v>455</v>
      </c>
      <c r="V400" s="390"/>
      <c r="W400" s="289"/>
      <c r="X400" s="293"/>
      <c r="Y400" s="286" t="str">
        <f>W381</f>
        <v>BICESTER U11 BOYS</v>
      </c>
      <c r="Z400" s="287" t="s">
        <v>476</v>
      </c>
      <c r="AA400" s="291"/>
    </row>
    <row r="401" spans="21:27" ht="21.95" customHeight="1">
      <c r="U401" s="283" t="s">
        <v>455</v>
      </c>
      <c r="V401" s="390"/>
      <c r="W401" s="289"/>
      <c r="X401" s="293"/>
      <c r="Y401" s="286" t="str">
        <f>W381</f>
        <v>BICESTER U11 BOYS</v>
      </c>
      <c r="Z401" s="287" t="s">
        <v>476</v>
      </c>
      <c r="AA401" s="291"/>
    </row>
    <row r="402" spans="21:27" ht="21.95" customHeight="1">
      <c r="U402" s="283" t="s">
        <v>455</v>
      </c>
      <c r="V402" s="390" t="s">
        <v>42</v>
      </c>
      <c r="W402" s="284" t="s">
        <v>479</v>
      </c>
      <c r="X402" s="294"/>
      <c r="Y402" s="286" t="str">
        <f>W402</f>
        <v>TEAM KENNET U11 BOYS</v>
      </c>
      <c r="Z402" s="287"/>
      <c r="AA402" s="291"/>
    </row>
    <row r="403" spans="21:27" ht="21.95" customHeight="1">
      <c r="U403" s="283" t="s">
        <v>455</v>
      </c>
      <c r="V403" s="390"/>
      <c r="W403" s="289"/>
      <c r="X403" s="290" t="s">
        <v>758</v>
      </c>
      <c r="Y403" s="286" t="str">
        <f>W402</f>
        <v>TEAM KENNET U11 BOYS</v>
      </c>
      <c r="Z403" s="287" t="s">
        <v>476</v>
      </c>
      <c r="AA403" s="291"/>
    </row>
    <row r="404" spans="21:27" ht="21.95" customHeight="1">
      <c r="U404" s="283" t="s">
        <v>455</v>
      </c>
      <c r="V404" s="390"/>
      <c r="W404" s="289"/>
      <c r="X404" s="290" t="s">
        <v>759</v>
      </c>
      <c r="Y404" s="286" t="str">
        <f>W402</f>
        <v>TEAM KENNET U11 BOYS</v>
      </c>
      <c r="Z404" s="287" t="s">
        <v>476</v>
      </c>
      <c r="AA404" s="291"/>
    </row>
    <row r="405" spans="21:27" ht="21.95" customHeight="1">
      <c r="U405" s="283" t="s">
        <v>455</v>
      </c>
      <c r="V405" s="390"/>
      <c r="W405" s="289"/>
      <c r="X405" s="290" t="s">
        <v>760</v>
      </c>
      <c r="Y405" s="286" t="str">
        <f>W402</f>
        <v>TEAM KENNET U11 BOYS</v>
      </c>
      <c r="Z405" s="287" t="s">
        <v>476</v>
      </c>
      <c r="AA405" s="291"/>
    </row>
    <row r="406" spans="21:27" ht="21.95" customHeight="1">
      <c r="U406" s="283" t="s">
        <v>455</v>
      </c>
      <c r="V406" s="390"/>
      <c r="W406" s="289"/>
      <c r="X406" s="290" t="s">
        <v>761</v>
      </c>
      <c r="Y406" s="286" t="str">
        <f>W402</f>
        <v>TEAM KENNET U11 BOYS</v>
      </c>
      <c r="Z406" s="287" t="s">
        <v>476</v>
      </c>
      <c r="AA406" s="291"/>
    </row>
    <row r="407" spans="21:27" ht="21.95" customHeight="1">
      <c r="U407" s="283" t="s">
        <v>455</v>
      </c>
      <c r="V407" s="390"/>
      <c r="W407" s="289"/>
      <c r="X407" s="290" t="s">
        <v>762</v>
      </c>
      <c r="Y407" s="286" t="str">
        <f>W402</f>
        <v>TEAM KENNET U11 BOYS</v>
      </c>
      <c r="Z407" s="287" t="s">
        <v>476</v>
      </c>
      <c r="AA407" s="291"/>
    </row>
    <row r="408" spans="21:27" ht="21.95" customHeight="1">
      <c r="U408" s="283" t="s">
        <v>455</v>
      </c>
      <c r="V408" s="390"/>
      <c r="W408" s="289"/>
      <c r="X408" s="290" t="s">
        <v>763</v>
      </c>
      <c r="Y408" s="286" t="str">
        <f>W402</f>
        <v>TEAM KENNET U11 BOYS</v>
      </c>
      <c r="Z408" s="287" t="s">
        <v>476</v>
      </c>
      <c r="AA408" s="291"/>
    </row>
    <row r="409" spans="21:27" ht="21.95" customHeight="1">
      <c r="U409" s="283" t="s">
        <v>455</v>
      </c>
      <c r="V409" s="390"/>
      <c r="W409" s="289"/>
      <c r="X409" s="290" t="s">
        <v>764</v>
      </c>
      <c r="Y409" s="286" t="str">
        <f>W402</f>
        <v>TEAM KENNET U11 BOYS</v>
      </c>
      <c r="Z409" s="287" t="s">
        <v>476</v>
      </c>
      <c r="AA409" s="291"/>
    </row>
    <row r="410" spans="21:27" ht="21.95" customHeight="1">
      <c r="U410" s="283" t="s">
        <v>455</v>
      </c>
      <c r="V410" s="390"/>
      <c r="W410" s="289"/>
      <c r="X410" s="290" t="s">
        <v>765</v>
      </c>
      <c r="Y410" s="286" t="str">
        <f>W402</f>
        <v>TEAM KENNET U11 BOYS</v>
      </c>
      <c r="Z410" s="287" t="s">
        <v>476</v>
      </c>
      <c r="AA410" s="291"/>
    </row>
    <row r="411" spans="21:27" ht="21.95" customHeight="1">
      <c r="U411" s="283" t="s">
        <v>455</v>
      </c>
      <c r="V411" s="390"/>
      <c r="W411" s="289"/>
      <c r="X411" s="290" t="s">
        <v>766</v>
      </c>
      <c r="Y411" s="286" t="str">
        <f>W402</f>
        <v>TEAM KENNET U11 BOYS</v>
      </c>
      <c r="Z411" s="287" t="s">
        <v>476</v>
      </c>
      <c r="AA411" s="291"/>
    </row>
    <row r="412" spans="21:27" ht="21.95" customHeight="1">
      <c r="U412" s="283" t="s">
        <v>455</v>
      </c>
      <c r="V412" s="390"/>
      <c r="W412" s="289"/>
      <c r="X412" s="290" t="s">
        <v>767</v>
      </c>
      <c r="Y412" s="286" t="str">
        <f>W402</f>
        <v>TEAM KENNET U11 BOYS</v>
      </c>
      <c r="Z412" s="287" t="s">
        <v>476</v>
      </c>
      <c r="AA412" s="291"/>
    </row>
    <row r="413" spans="21:27" ht="21.95" customHeight="1">
      <c r="U413" s="283" t="s">
        <v>455</v>
      </c>
      <c r="V413" s="390"/>
      <c r="W413" s="289"/>
      <c r="X413" s="290" t="s">
        <v>768</v>
      </c>
      <c r="Y413" s="286" t="str">
        <f>W402</f>
        <v>TEAM KENNET U11 BOYS</v>
      </c>
      <c r="Z413" s="287" t="s">
        <v>476</v>
      </c>
      <c r="AA413" s="291"/>
    </row>
    <row r="414" spans="21:27" ht="21.95" customHeight="1">
      <c r="U414" s="283" t="s">
        <v>455</v>
      </c>
      <c r="V414" s="390"/>
      <c r="W414" s="289"/>
      <c r="X414" s="290" t="s">
        <v>769</v>
      </c>
      <c r="Y414" s="286" t="str">
        <f>W402</f>
        <v>TEAM KENNET U11 BOYS</v>
      </c>
      <c r="Z414" s="287" t="s">
        <v>476</v>
      </c>
      <c r="AA414" s="291"/>
    </row>
    <row r="415" spans="21:27" ht="21.95" customHeight="1">
      <c r="U415" s="283" t="s">
        <v>455</v>
      </c>
      <c r="V415" s="390"/>
      <c r="W415" s="289"/>
      <c r="X415" s="312" t="s">
        <v>770</v>
      </c>
      <c r="Y415" s="286" t="str">
        <f>W402</f>
        <v>TEAM KENNET U11 BOYS</v>
      </c>
      <c r="Z415" s="287" t="s">
        <v>476</v>
      </c>
      <c r="AA415" s="291"/>
    </row>
    <row r="416" spans="21:27" ht="21.95" customHeight="1">
      <c r="U416" s="283" t="s">
        <v>455</v>
      </c>
      <c r="V416" s="390"/>
      <c r="W416" s="289"/>
      <c r="X416" s="293"/>
      <c r="Y416" s="286" t="str">
        <f>W402</f>
        <v>TEAM KENNET U11 BOYS</v>
      </c>
      <c r="Z416" s="287" t="s">
        <v>476</v>
      </c>
      <c r="AA416" s="291"/>
    </row>
    <row r="417" spans="21:27" ht="21.95" customHeight="1">
      <c r="U417" s="283" t="s">
        <v>455</v>
      </c>
      <c r="V417" s="390"/>
      <c r="W417" s="289"/>
      <c r="X417" s="293"/>
      <c r="Y417" s="286" t="str">
        <f>W402</f>
        <v>TEAM KENNET U11 BOYS</v>
      </c>
      <c r="Z417" s="287" t="s">
        <v>476</v>
      </c>
      <c r="AA417" s="291"/>
    </row>
    <row r="418" spans="21:27" ht="21.95" customHeight="1">
      <c r="U418" s="283" t="s">
        <v>455</v>
      </c>
      <c r="V418" s="390"/>
      <c r="W418" s="289"/>
      <c r="X418" s="293"/>
      <c r="Y418" s="286" t="str">
        <f>W402</f>
        <v>TEAM KENNET U11 BOYS</v>
      </c>
      <c r="Z418" s="287" t="s">
        <v>476</v>
      </c>
      <c r="AA418" s="291"/>
    </row>
    <row r="419" spans="21:27" ht="21.95" customHeight="1">
      <c r="U419" s="283" t="s">
        <v>455</v>
      </c>
      <c r="V419" s="390"/>
      <c r="W419" s="289"/>
      <c r="X419" s="293"/>
      <c r="Y419" s="286" t="str">
        <f>W402</f>
        <v>TEAM KENNET U11 BOYS</v>
      </c>
      <c r="Z419" s="287" t="s">
        <v>476</v>
      </c>
      <c r="AA419" s="291"/>
    </row>
    <row r="420" spans="21:27" ht="21.95" customHeight="1">
      <c r="U420" s="283" t="s">
        <v>455</v>
      </c>
      <c r="V420" s="390"/>
      <c r="W420" s="289"/>
      <c r="X420" s="293"/>
      <c r="Y420" s="286" t="str">
        <f>W402</f>
        <v>TEAM KENNET U11 BOYS</v>
      </c>
      <c r="Z420" s="287" t="s">
        <v>476</v>
      </c>
      <c r="AA420" s="291"/>
    </row>
    <row r="421" spans="21:27" ht="21.95" customHeight="1">
      <c r="U421" s="283" t="s">
        <v>455</v>
      </c>
      <c r="V421" s="390"/>
      <c r="W421" s="289"/>
      <c r="X421" s="293"/>
      <c r="Y421" s="286" t="str">
        <f>W402</f>
        <v>TEAM KENNET U11 BOYS</v>
      </c>
      <c r="Z421" s="287" t="s">
        <v>476</v>
      </c>
      <c r="AA421" s="291"/>
    </row>
    <row r="422" spans="21:27" ht="21.95" customHeight="1">
      <c r="U422" s="283" t="s">
        <v>455</v>
      </c>
      <c r="V422" s="390"/>
      <c r="W422" s="289"/>
      <c r="X422" s="293"/>
      <c r="Y422" s="286" t="str">
        <f>W402</f>
        <v>TEAM KENNET U11 BOYS</v>
      </c>
      <c r="Z422" s="287" t="s">
        <v>476</v>
      </c>
      <c r="AA422" s="291"/>
    </row>
    <row r="423" spans="21:27" ht="21.95" customHeight="1">
      <c r="U423" s="283" t="s">
        <v>455</v>
      </c>
      <c r="V423" s="390" t="s">
        <v>43</v>
      </c>
      <c r="W423" s="284" t="s">
        <v>480</v>
      </c>
      <c r="X423" s="294"/>
      <c r="Y423" s="286" t="str">
        <f>W423</f>
        <v>OXFORD U11 BOYS</v>
      </c>
      <c r="Z423" s="287"/>
      <c r="AA423" s="291"/>
    </row>
    <row r="424" spans="21:27" ht="21.95" customHeight="1">
      <c r="U424" s="283" t="s">
        <v>455</v>
      </c>
      <c r="V424" s="390"/>
      <c r="W424" s="289"/>
      <c r="X424" s="290" t="s">
        <v>660</v>
      </c>
      <c r="Y424" s="286" t="str">
        <f>W423</f>
        <v>OXFORD U11 BOYS</v>
      </c>
      <c r="Z424" s="287" t="s">
        <v>476</v>
      </c>
      <c r="AA424" s="291"/>
    </row>
    <row r="425" spans="21:27" ht="21.95" customHeight="1">
      <c r="U425" s="283" t="s">
        <v>455</v>
      </c>
      <c r="V425" s="390"/>
      <c r="W425" s="289"/>
      <c r="X425" s="290" t="s">
        <v>661</v>
      </c>
      <c r="Y425" s="286" t="str">
        <f>W423</f>
        <v>OXFORD U11 BOYS</v>
      </c>
      <c r="Z425" s="287" t="s">
        <v>476</v>
      </c>
      <c r="AA425" s="291"/>
    </row>
    <row r="426" spans="21:27" ht="21.95" customHeight="1">
      <c r="U426" s="283" t="s">
        <v>455</v>
      </c>
      <c r="V426" s="390"/>
      <c r="W426" s="289"/>
      <c r="X426" s="290" t="s">
        <v>662</v>
      </c>
      <c r="Y426" s="286" t="str">
        <f>W423</f>
        <v>OXFORD U11 BOYS</v>
      </c>
      <c r="Z426" s="287" t="s">
        <v>476</v>
      </c>
      <c r="AA426" s="291"/>
    </row>
    <row r="427" spans="21:27" ht="21.95" customHeight="1">
      <c r="U427" s="283" t="s">
        <v>455</v>
      </c>
      <c r="V427" s="390"/>
      <c r="W427" s="289"/>
      <c r="X427" s="290" t="s">
        <v>663</v>
      </c>
      <c r="Y427" s="286" t="str">
        <f>W423</f>
        <v>OXFORD U11 BOYS</v>
      </c>
      <c r="Z427" s="287" t="s">
        <v>476</v>
      </c>
      <c r="AA427" s="291"/>
    </row>
    <row r="428" spans="21:27" ht="21.95" customHeight="1">
      <c r="U428" s="283" t="s">
        <v>455</v>
      </c>
      <c r="V428" s="390"/>
      <c r="W428" s="289"/>
      <c r="X428" s="290" t="s">
        <v>664</v>
      </c>
      <c r="Y428" s="286" t="str">
        <f>W423</f>
        <v>OXFORD U11 BOYS</v>
      </c>
      <c r="Z428" s="287" t="s">
        <v>476</v>
      </c>
      <c r="AA428" s="291"/>
    </row>
    <row r="429" spans="21:27" ht="21.95" customHeight="1">
      <c r="U429" s="283" t="s">
        <v>455</v>
      </c>
      <c r="V429" s="390"/>
      <c r="W429" s="289"/>
      <c r="X429" s="290" t="s">
        <v>665</v>
      </c>
      <c r="Y429" s="286" t="str">
        <f>W423</f>
        <v>OXFORD U11 BOYS</v>
      </c>
      <c r="Z429" s="287" t="s">
        <v>476</v>
      </c>
      <c r="AA429" s="291"/>
    </row>
    <row r="430" spans="21:27" ht="21.95" customHeight="1">
      <c r="U430" s="283" t="s">
        <v>455</v>
      </c>
      <c r="V430" s="390"/>
      <c r="W430" s="289"/>
      <c r="X430" s="290" t="s">
        <v>666</v>
      </c>
      <c r="Y430" s="286" t="str">
        <f>W423</f>
        <v>OXFORD U11 BOYS</v>
      </c>
      <c r="Z430" s="287" t="s">
        <v>476</v>
      </c>
      <c r="AA430" s="291"/>
    </row>
    <row r="431" spans="21:27" ht="21.95" customHeight="1">
      <c r="U431" s="283" t="s">
        <v>455</v>
      </c>
      <c r="V431" s="390"/>
      <c r="W431" s="289"/>
      <c r="X431" s="290" t="s">
        <v>667</v>
      </c>
      <c r="Y431" s="286" t="str">
        <f>W423</f>
        <v>OXFORD U11 BOYS</v>
      </c>
      <c r="Z431" s="287" t="s">
        <v>476</v>
      </c>
      <c r="AA431" s="291"/>
    </row>
    <row r="432" spans="21:27" ht="21.95" customHeight="1">
      <c r="U432" s="283" t="s">
        <v>455</v>
      </c>
      <c r="V432" s="390"/>
      <c r="W432" s="289"/>
      <c r="X432" s="290" t="s">
        <v>668</v>
      </c>
      <c r="Y432" s="286" t="str">
        <f>W423</f>
        <v>OXFORD U11 BOYS</v>
      </c>
      <c r="Z432" s="287" t="s">
        <v>476</v>
      </c>
      <c r="AA432" s="291"/>
    </row>
    <row r="433" spans="21:27" ht="21.95" customHeight="1">
      <c r="U433" s="283" t="s">
        <v>455</v>
      </c>
      <c r="V433" s="390"/>
      <c r="W433" s="289"/>
      <c r="X433" s="290" t="s">
        <v>669</v>
      </c>
      <c r="Y433" s="286" t="str">
        <f>W423</f>
        <v>OXFORD U11 BOYS</v>
      </c>
      <c r="Z433" s="287" t="s">
        <v>476</v>
      </c>
      <c r="AA433" s="291"/>
    </row>
    <row r="434" spans="21:27" ht="21.95" customHeight="1">
      <c r="U434" s="283" t="s">
        <v>455</v>
      </c>
      <c r="V434" s="390"/>
      <c r="W434" s="289"/>
      <c r="X434" s="293"/>
      <c r="Y434" s="286" t="str">
        <f>W423</f>
        <v>OXFORD U11 BOYS</v>
      </c>
      <c r="Z434" s="287" t="s">
        <v>476</v>
      </c>
      <c r="AA434" s="291"/>
    </row>
    <row r="435" spans="21:27" ht="21.95" customHeight="1">
      <c r="U435" s="283" t="s">
        <v>455</v>
      </c>
      <c r="V435" s="390"/>
      <c r="W435" s="289"/>
      <c r="X435" s="293"/>
      <c r="Y435" s="286" t="str">
        <f>W423</f>
        <v>OXFORD U11 BOYS</v>
      </c>
      <c r="Z435" s="287" t="s">
        <v>476</v>
      </c>
      <c r="AA435" s="291"/>
    </row>
    <row r="436" spans="21:27" ht="21.95" customHeight="1">
      <c r="U436" s="283" t="s">
        <v>455</v>
      </c>
      <c r="V436" s="390"/>
      <c r="W436" s="289"/>
      <c r="X436" s="293"/>
      <c r="Y436" s="286" t="str">
        <f>W423</f>
        <v>OXFORD U11 BOYS</v>
      </c>
      <c r="Z436" s="287" t="s">
        <v>476</v>
      </c>
      <c r="AA436" s="291"/>
    </row>
    <row r="437" spans="21:27" ht="21.95" customHeight="1">
      <c r="U437" s="283" t="s">
        <v>455</v>
      </c>
      <c r="V437" s="390"/>
      <c r="W437" s="289"/>
      <c r="X437" s="293"/>
      <c r="Y437" s="286" t="str">
        <f>W423</f>
        <v>OXFORD U11 BOYS</v>
      </c>
      <c r="Z437" s="287" t="s">
        <v>476</v>
      </c>
      <c r="AA437" s="291"/>
    </row>
    <row r="438" spans="21:27" ht="21.95" customHeight="1">
      <c r="U438" s="283" t="s">
        <v>455</v>
      </c>
      <c r="V438" s="390"/>
      <c r="W438" s="289"/>
      <c r="X438" s="293"/>
      <c r="Y438" s="286" t="str">
        <f>W423</f>
        <v>OXFORD U11 BOYS</v>
      </c>
      <c r="Z438" s="287" t="s">
        <v>476</v>
      </c>
      <c r="AA438" s="291"/>
    </row>
    <row r="439" spans="21:27" ht="21.95" customHeight="1">
      <c r="U439" s="283" t="s">
        <v>455</v>
      </c>
      <c r="V439" s="390"/>
      <c r="W439" s="289"/>
      <c r="X439" s="293"/>
      <c r="Y439" s="286" t="str">
        <f>W423</f>
        <v>OXFORD U11 BOYS</v>
      </c>
      <c r="Z439" s="287" t="s">
        <v>476</v>
      </c>
      <c r="AA439" s="291"/>
    </row>
    <row r="440" spans="21:27" ht="21.95" customHeight="1">
      <c r="U440" s="283" t="s">
        <v>455</v>
      </c>
      <c r="V440" s="390"/>
      <c r="W440" s="289"/>
      <c r="X440" s="293"/>
      <c r="Y440" s="286" t="str">
        <f>W423</f>
        <v>OXFORD U11 BOYS</v>
      </c>
      <c r="Z440" s="287" t="s">
        <v>476</v>
      </c>
      <c r="AA440" s="291"/>
    </row>
    <row r="441" spans="21:27" ht="21.95" customHeight="1">
      <c r="U441" s="283" t="s">
        <v>455</v>
      </c>
      <c r="V441" s="390"/>
      <c r="W441" s="289"/>
      <c r="X441" s="293"/>
      <c r="Y441" s="286" t="str">
        <f>W423</f>
        <v>OXFORD U11 BOYS</v>
      </c>
      <c r="Z441" s="287" t="s">
        <v>476</v>
      </c>
      <c r="AA441" s="291"/>
    </row>
    <row r="442" spans="21:27" ht="21.95" customHeight="1">
      <c r="U442" s="283" t="s">
        <v>455</v>
      </c>
      <c r="V442" s="390"/>
      <c r="W442" s="289"/>
      <c r="X442" s="293"/>
      <c r="Y442" s="286" t="str">
        <f>W423</f>
        <v>OXFORD U11 BOYS</v>
      </c>
      <c r="Z442" s="287" t="s">
        <v>476</v>
      </c>
      <c r="AA442" s="291"/>
    </row>
    <row r="443" spans="21:27" ht="21.95" customHeight="1">
      <c r="U443" s="283" t="s">
        <v>455</v>
      </c>
      <c r="V443" s="390"/>
      <c r="W443" s="289"/>
      <c r="X443" s="293"/>
      <c r="Y443" s="286" t="str">
        <f>W423</f>
        <v>OXFORD U11 BOYS</v>
      </c>
      <c r="Z443" s="287" t="s">
        <v>476</v>
      </c>
      <c r="AA443" s="291"/>
    </row>
    <row r="444" spans="21:27" ht="21.95" customHeight="1">
      <c r="U444" s="283" t="s">
        <v>455</v>
      </c>
      <c r="V444" s="390" t="s">
        <v>44</v>
      </c>
      <c r="W444" s="284" t="s">
        <v>481</v>
      </c>
      <c r="X444" s="294"/>
      <c r="Y444" s="286" t="str">
        <f>W444</f>
        <v>RADLEY U11 BOYS</v>
      </c>
      <c r="Z444" s="287"/>
      <c r="AA444" s="291"/>
    </row>
    <row r="445" spans="21:27" ht="21.95" customHeight="1">
      <c r="U445" s="283" t="s">
        <v>455</v>
      </c>
      <c r="V445" s="390"/>
      <c r="W445" s="289"/>
      <c r="X445" s="290" t="s">
        <v>560</v>
      </c>
      <c r="Y445" s="286" t="str">
        <f>W444</f>
        <v>RADLEY U11 BOYS</v>
      </c>
      <c r="Z445" s="287" t="s">
        <v>476</v>
      </c>
      <c r="AA445" s="291"/>
    </row>
    <row r="446" spans="21:27" ht="21.95" customHeight="1">
      <c r="U446" s="283" t="s">
        <v>455</v>
      </c>
      <c r="V446" s="390"/>
      <c r="W446" s="289"/>
      <c r="X446" s="290" t="s">
        <v>561</v>
      </c>
      <c r="Y446" s="286" t="str">
        <f>W444</f>
        <v>RADLEY U11 BOYS</v>
      </c>
      <c r="Z446" s="287" t="s">
        <v>476</v>
      </c>
      <c r="AA446" s="291"/>
    </row>
    <row r="447" spans="21:27" ht="21.95" customHeight="1">
      <c r="U447" s="283" t="s">
        <v>455</v>
      </c>
      <c r="V447" s="390"/>
      <c r="W447" s="289"/>
      <c r="X447" s="290" t="s">
        <v>562</v>
      </c>
      <c r="Y447" s="286" t="str">
        <f>W444</f>
        <v>RADLEY U11 BOYS</v>
      </c>
      <c r="Z447" s="287" t="s">
        <v>476</v>
      </c>
      <c r="AA447" s="291"/>
    </row>
    <row r="448" spans="21:27" ht="21.95" customHeight="1">
      <c r="U448" s="283" t="s">
        <v>455</v>
      </c>
      <c r="V448" s="390"/>
      <c r="W448" s="289"/>
      <c r="X448" s="290" t="s">
        <v>563</v>
      </c>
      <c r="Y448" s="286" t="str">
        <f>W444</f>
        <v>RADLEY U11 BOYS</v>
      </c>
      <c r="Z448" s="287" t="s">
        <v>476</v>
      </c>
      <c r="AA448" s="291"/>
    </row>
    <row r="449" spans="21:27" ht="21.95" customHeight="1">
      <c r="U449" s="283" t="s">
        <v>455</v>
      </c>
      <c r="V449" s="390"/>
      <c r="W449" s="289"/>
      <c r="X449" s="290" t="s">
        <v>564</v>
      </c>
      <c r="Y449" s="286" t="str">
        <f>W444</f>
        <v>RADLEY U11 BOYS</v>
      </c>
      <c r="Z449" s="287" t="s">
        <v>476</v>
      </c>
      <c r="AA449" s="291"/>
    </row>
    <row r="450" spans="21:27" ht="21.95" customHeight="1">
      <c r="U450" s="283" t="s">
        <v>455</v>
      </c>
      <c r="V450" s="390"/>
      <c r="W450" s="289"/>
      <c r="X450" s="290" t="s">
        <v>565</v>
      </c>
      <c r="Y450" s="286" t="str">
        <f>W444</f>
        <v>RADLEY U11 BOYS</v>
      </c>
      <c r="Z450" s="287" t="s">
        <v>476</v>
      </c>
      <c r="AA450" s="291"/>
    </row>
    <row r="451" spans="21:27" ht="21.95" customHeight="1">
      <c r="U451" s="283" t="s">
        <v>455</v>
      </c>
      <c r="V451" s="390"/>
      <c r="W451" s="289"/>
      <c r="X451" s="290" t="s">
        <v>566</v>
      </c>
      <c r="Y451" s="286" t="str">
        <f>W444</f>
        <v>RADLEY U11 BOYS</v>
      </c>
      <c r="Z451" s="287" t="s">
        <v>476</v>
      </c>
      <c r="AA451" s="291"/>
    </row>
    <row r="452" spans="21:27" ht="21.95" customHeight="1">
      <c r="U452" s="283" t="s">
        <v>455</v>
      </c>
      <c r="V452" s="390"/>
      <c r="W452" s="289"/>
      <c r="X452" s="290" t="s">
        <v>567</v>
      </c>
      <c r="Y452" s="286" t="str">
        <f>W444</f>
        <v>RADLEY U11 BOYS</v>
      </c>
      <c r="Z452" s="287" t="s">
        <v>476</v>
      </c>
      <c r="AA452" s="291"/>
    </row>
    <row r="453" spans="21:27" ht="21.95" customHeight="1">
      <c r="U453" s="283" t="s">
        <v>455</v>
      </c>
      <c r="V453" s="390"/>
      <c r="W453" s="289"/>
      <c r="X453" s="290" t="s">
        <v>568</v>
      </c>
      <c r="Y453" s="286" t="str">
        <f>W444</f>
        <v>RADLEY U11 BOYS</v>
      </c>
      <c r="Z453" s="287" t="s">
        <v>476</v>
      </c>
      <c r="AA453" s="291"/>
    </row>
    <row r="454" spans="21:27" ht="21.95" customHeight="1">
      <c r="U454" s="283" t="s">
        <v>455</v>
      </c>
      <c r="V454" s="390"/>
      <c r="W454" s="289"/>
      <c r="X454" s="290" t="s">
        <v>569</v>
      </c>
      <c r="Y454" s="286" t="str">
        <f>W444</f>
        <v>RADLEY U11 BOYS</v>
      </c>
      <c r="Z454" s="287" t="s">
        <v>476</v>
      </c>
      <c r="AA454" s="291"/>
    </row>
    <row r="455" spans="21:27" ht="21.95" customHeight="1">
      <c r="U455" s="283" t="s">
        <v>455</v>
      </c>
      <c r="V455" s="390"/>
      <c r="W455" s="289"/>
      <c r="X455" s="290"/>
      <c r="Y455" s="286" t="str">
        <f>W444</f>
        <v>RADLEY U11 BOYS</v>
      </c>
      <c r="Z455" s="287" t="s">
        <v>476</v>
      </c>
      <c r="AA455" s="291"/>
    </row>
    <row r="456" spans="21:27" ht="21.95" customHeight="1">
      <c r="U456" s="283" t="s">
        <v>455</v>
      </c>
      <c r="V456" s="390"/>
      <c r="W456" s="289"/>
      <c r="X456" s="290"/>
      <c r="Y456" s="286" t="str">
        <f>W444</f>
        <v>RADLEY U11 BOYS</v>
      </c>
      <c r="Z456" s="287" t="s">
        <v>476</v>
      </c>
      <c r="AA456" s="291"/>
    </row>
    <row r="457" spans="21:27" ht="21.95" customHeight="1">
      <c r="U457" s="283" t="s">
        <v>455</v>
      </c>
      <c r="V457" s="390"/>
      <c r="W457" s="289"/>
      <c r="X457" s="290"/>
      <c r="Y457" s="286" t="str">
        <f>W444</f>
        <v>RADLEY U11 BOYS</v>
      </c>
      <c r="Z457" s="287" t="s">
        <v>476</v>
      </c>
      <c r="AA457" s="291"/>
    </row>
    <row r="458" spans="21:27" ht="21.95" customHeight="1">
      <c r="U458" s="283" t="s">
        <v>455</v>
      </c>
      <c r="V458" s="390"/>
      <c r="W458" s="289"/>
      <c r="X458" s="293"/>
      <c r="Y458" s="286" t="str">
        <f>W444</f>
        <v>RADLEY U11 BOYS</v>
      </c>
      <c r="Z458" s="287" t="s">
        <v>476</v>
      </c>
      <c r="AA458" s="291"/>
    </row>
    <row r="459" spans="21:27" ht="21.95" customHeight="1">
      <c r="U459" s="283" t="s">
        <v>455</v>
      </c>
      <c r="V459" s="390"/>
      <c r="W459" s="289"/>
      <c r="X459" s="293"/>
      <c r="Y459" s="286" t="str">
        <f>W444</f>
        <v>RADLEY U11 BOYS</v>
      </c>
      <c r="Z459" s="287" t="s">
        <v>476</v>
      </c>
      <c r="AA459" s="291"/>
    </row>
    <row r="460" spans="21:27" ht="21.95" customHeight="1">
      <c r="U460" s="283" t="s">
        <v>455</v>
      </c>
      <c r="V460" s="390"/>
      <c r="W460" s="289"/>
      <c r="X460" s="293"/>
      <c r="Y460" s="286" t="str">
        <f>W444</f>
        <v>RADLEY U11 BOYS</v>
      </c>
      <c r="Z460" s="287" t="s">
        <v>476</v>
      </c>
      <c r="AA460" s="291"/>
    </row>
    <row r="461" spans="21:27" ht="21.95" customHeight="1">
      <c r="U461" s="283" t="s">
        <v>455</v>
      </c>
      <c r="V461" s="390"/>
      <c r="W461" s="289"/>
      <c r="X461" s="293"/>
      <c r="Y461" s="286" t="str">
        <f>W444</f>
        <v>RADLEY U11 BOYS</v>
      </c>
      <c r="Z461" s="287" t="s">
        <v>476</v>
      </c>
      <c r="AA461" s="291"/>
    </row>
    <row r="462" spans="21:27" ht="21.95" customHeight="1">
      <c r="U462" s="283" t="s">
        <v>455</v>
      </c>
      <c r="V462" s="390"/>
      <c r="W462" s="289"/>
      <c r="X462" s="293"/>
      <c r="Y462" s="286" t="str">
        <f>W444</f>
        <v>RADLEY U11 BOYS</v>
      </c>
      <c r="Z462" s="287" t="s">
        <v>476</v>
      </c>
      <c r="AA462" s="291"/>
    </row>
    <row r="463" spans="21:27" ht="21.95" customHeight="1">
      <c r="U463" s="283" t="s">
        <v>455</v>
      </c>
      <c r="V463" s="390"/>
      <c r="W463" s="289"/>
      <c r="X463" s="293"/>
      <c r="Y463" s="286" t="str">
        <f>W444</f>
        <v>RADLEY U11 BOYS</v>
      </c>
      <c r="Z463" s="287" t="s">
        <v>476</v>
      </c>
      <c r="AA463" s="291"/>
    </row>
    <row r="464" spans="21:27" ht="21.95" customHeight="1">
      <c r="U464" s="283" t="s">
        <v>455</v>
      </c>
      <c r="V464" s="390"/>
      <c r="W464" s="289"/>
      <c r="X464" s="293"/>
      <c r="Y464" s="286" t="str">
        <f>W444</f>
        <v>RADLEY U11 BOYS</v>
      </c>
      <c r="Z464" s="287" t="s">
        <v>476</v>
      </c>
      <c r="AA464" s="291"/>
    </row>
    <row r="465" spans="21:27" ht="21.95" customHeight="1">
      <c r="U465" s="283" t="s">
        <v>455</v>
      </c>
      <c r="V465" s="390" t="s">
        <v>52</v>
      </c>
      <c r="W465" s="284" t="s">
        <v>482</v>
      </c>
      <c r="X465" s="294"/>
      <c r="Y465" s="286" t="str">
        <f>W465</f>
        <v>WHITE HORSE U11 BOYS</v>
      </c>
      <c r="Z465" s="287"/>
      <c r="AA465" s="291"/>
    </row>
    <row r="466" spans="21:27" ht="21.95" customHeight="1">
      <c r="U466" s="283" t="s">
        <v>455</v>
      </c>
      <c r="V466" s="390"/>
      <c r="W466" s="289"/>
      <c r="X466" s="290"/>
      <c r="Y466" s="286" t="str">
        <f>W465</f>
        <v>WHITE HORSE U11 BOYS</v>
      </c>
      <c r="Z466" s="287" t="s">
        <v>476</v>
      </c>
      <c r="AA466" s="291"/>
    </row>
    <row r="467" spans="21:27" ht="21.95" customHeight="1">
      <c r="U467" s="283" t="s">
        <v>455</v>
      </c>
      <c r="V467" s="390"/>
      <c r="W467" s="289"/>
      <c r="X467" s="293"/>
      <c r="Y467" s="286" t="str">
        <f>W465</f>
        <v>WHITE HORSE U11 BOYS</v>
      </c>
      <c r="Z467" s="287" t="s">
        <v>476</v>
      </c>
      <c r="AA467" s="291"/>
    </row>
    <row r="468" spans="21:27" ht="21.95" customHeight="1">
      <c r="U468" s="283" t="s">
        <v>455</v>
      </c>
      <c r="V468" s="390"/>
      <c r="W468" s="289"/>
      <c r="X468" s="293"/>
      <c r="Y468" s="286" t="str">
        <f>W465</f>
        <v>WHITE HORSE U11 BOYS</v>
      </c>
      <c r="Z468" s="287" t="s">
        <v>476</v>
      </c>
      <c r="AA468" s="291"/>
    </row>
    <row r="469" spans="21:27" ht="21.95" customHeight="1">
      <c r="U469" s="283" t="s">
        <v>455</v>
      </c>
      <c r="V469" s="390"/>
      <c r="W469" s="289"/>
      <c r="X469" s="293"/>
      <c r="Y469" s="286" t="str">
        <f>W465</f>
        <v>WHITE HORSE U11 BOYS</v>
      </c>
      <c r="Z469" s="287" t="s">
        <v>476</v>
      </c>
      <c r="AA469" s="291"/>
    </row>
    <row r="470" spans="21:27" ht="21.95" customHeight="1">
      <c r="U470" s="283" t="s">
        <v>455</v>
      </c>
      <c r="V470" s="390"/>
      <c r="W470" s="289"/>
      <c r="X470" s="293"/>
      <c r="Y470" s="286" t="str">
        <f>W465</f>
        <v>WHITE HORSE U11 BOYS</v>
      </c>
      <c r="Z470" s="287" t="s">
        <v>476</v>
      </c>
      <c r="AA470" s="291"/>
    </row>
    <row r="471" spans="21:27" ht="21.95" customHeight="1">
      <c r="U471" s="283" t="s">
        <v>455</v>
      </c>
      <c r="V471" s="390"/>
      <c r="W471" s="289"/>
      <c r="X471" s="293"/>
      <c r="Y471" s="286" t="str">
        <f>W465</f>
        <v>WHITE HORSE U11 BOYS</v>
      </c>
      <c r="Z471" s="287" t="s">
        <v>476</v>
      </c>
      <c r="AA471" s="291"/>
    </row>
    <row r="472" spans="21:27" ht="21.95" customHeight="1">
      <c r="U472" s="283" t="s">
        <v>455</v>
      </c>
      <c r="V472" s="390"/>
      <c r="W472" s="289"/>
      <c r="X472" s="293"/>
      <c r="Y472" s="286" t="str">
        <f>W465</f>
        <v>WHITE HORSE U11 BOYS</v>
      </c>
      <c r="Z472" s="287" t="s">
        <v>476</v>
      </c>
      <c r="AA472" s="291"/>
    </row>
    <row r="473" spans="21:27" ht="21.95" customHeight="1">
      <c r="U473" s="283" t="s">
        <v>455</v>
      </c>
      <c r="V473" s="390"/>
      <c r="W473" s="289"/>
      <c r="X473" s="293"/>
      <c r="Y473" s="286" t="str">
        <f>W465</f>
        <v>WHITE HORSE U11 BOYS</v>
      </c>
      <c r="Z473" s="287" t="s">
        <v>476</v>
      </c>
      <c r="AA473" s="291"/>
    </row>
    <row r="474" spans="21:27" ht="21.95" customHeight="1">
      <c r="U474" s="283" t="s">
        <v>455</v>
      </c>
      <c r="V474" s="390"/>
      <c r="W474" s="289"/>
      <c r="X474" s="293"/>
      <c r="Y474" s="286" t="str">
        <f>W465</f>
        <v>WHITE HORSE U11 BOYS</v>
      </c>
      <c r="Z474" s="287" t="s">
        <v>476</v>
      </c>
      <c r="AA474" s="291"/>
    </row>
    <row r="475" spans="21:27" ht="21.95" customHeight="1">
      <c r="U475" s="283" t="s">
        <v>455</v>
      </c>
      <c r="V475" s="390"/>
      <c r="W475" s="289"/>
      <c r="X475" s="293"/>
      <c r="Y475" s="286" t="str">
        <f>W465</f>
        <v>WHITE HORSE U11 BOYS</v>
      </c>
      <c r="Z475" s="287" t="s">
        <v>476</v>
      </c>
      <c r="AA475" s="291"/>
    </row>
    <row r="476" spans="21:27" ht="21.95" customHeight="1">
      <c r="U476" s="283" t="s">
        <v>455</v>
      </c>
      <c r="V476" s="390"/>
      <c r="W476" s="289"/>
      <c r="X476" s="293"/>
      <c r="Y476" s="286" t="str">
        <f>W465</f>
        <v>WHITE HORSE U11 BOYS</v>
      </c>
      <c r="Z476" s="287" t="s">
        <v>476</v>
      </c>
      <c r="AA476" s="291"/>
    </row>
    <row r="477" spans="21:27" ht="21.95" customHeight="1">
      <c r="U477" s="283" t="s">
        <v>455</v>
      </c>
      <c r="V477" s="390"/>
      <c r="W477" s="289"/>
      <c r="X477" s="293"/>
      <c r="Y477" s="286" t="str">
        <f>W465</f>
        <v>WHITE HORSE U11 BOYS</v>
      </c>
      <c r="Z477" s="287" t="s">
        <v>476</v>
      </c>
      <c r="AA477" s="291"/>
    </row>
    <row r="478" spans="21:27" ht="21.95" customHeight="1">
      <c r="U478" s="283" t="s">
        <v>455</v>
      </c>
      <c r="V478" s="390"/>
      <c r="W478" s="289"/>
      <c r="X478" s="293"/>
      <c r="Y478" s="286" t="str">
        <f>W465</f>
        <v>WHITE HORSE U11 BOYS</v>
      </c>
      <c r="Z478" s="287" t="s">
        <v>476</v>
      </c>
      <c r="AA478" s="291"/>
    </row>
    <row r="479" spans="21:27" ht="21.95" customHeight="1">
      <c r="U479" s="283" t="s">
        <v>455</v>
      </c>
      <c r="V479" s="390"/>
      <c r="W479" s="289"/>
      <c r="X479" s="293"/>
      <c r="Y479" s="286" t="str">
        <f>W465</f>
        <v>WHITE HORSE U11 BOYS</v>
      </c>
      <c r="Z479" s="287" t="s">
        <v>476</v>
      </c>
      <c r="AA479" s="291"/>
    </row>
    <row r="480" spans="21:27" ht="21.95" customHeight="1">
      <c r="U480" s="283" t="s">
        <v>455</v>
      </c>
      <c r="V480" s="390"/>
      <c r="W480" s="289"/>
      <c r="X480" s="293"/>
      <c r="Y480" s="286" t="str">
        <f>W465</f>
        <v>WHITE HORSE U11 BOYS</v>
      </c>
      <c r="Z480" s="287" t="s">
        <v>476</v>
      </c>
      <c r="AA480" s="291"/>
    </row>
    <row r="481" spans="21:27" ht="21.95" customHeight="1">
      <c r="U481" s="283" t="s">
        <v>455</v>
      </c>
      <c r="V481" s="390"/>
      <c r="W481" s="289"/>
      <c r="X481" s="293"/>
      <c r="Y481" s="286" t="str">
        <f>W465</f>
        <v>WHITE HORSE U11 BOYS</v>
      </c>
      <c r="Z481" s="287" t="s">
        <v>476</v>
      </c>
      <c r="AA481" s="291"/>
    </row>
    <row r="482" spans="21:27" ht="21.95" customHeight="1">
      <c r="U482" s="283" t="s">
        <v>455</v>
      </c>
      <c r="V482" s="390"/>
      <c r="W482" s="289"/>
      <c r="X482" s="293"/>
      <c r="Y482" s="286" t="str">
        <f>W465</f>
        <v>WHITE HORSE U11 BOYS</v>
      </c>
      <c r="Z482" s="287" t="s">
        <v>476</v>
      </c>
      <c r="AA482" s="291"/>
    </row>
    <row r="483" spans="21:27" ht="21.95" customHeight="1">
      <c r="U483" s="283" t="s">
        <v>455</v>
      </c>
      <c r="V483" s="390"/>
      <c r="W483" s="289"/>
      <c r="X483" s="293"/>
      <c r="Y483" s="286" t="str">
        <f>W465</f>
        <v>WHITE HORSE U11 BOYS</v>
      </c>
      <c r="Z483" s="287" t="s">
        <v>476</v>
      </c>
      <c r="AA483" s="291"/>
    </row>
    <row r="484" spans="21:27" ht="21.95" customHeight="1">
      <c r="U484" s="283" t="s">
        <v>455</v>
      </c>
      <c r="V484" s="390"/>
      <c r="W484" s="289"/>
      <c r="X484" s="293"/>
      <c r="Y484" s="286" t="str">
        <f>W465</f>
        <v>WHITE HORSE U11 BOYS</v>
      </c>
      <c r="Z484" s="287" t="s">
        <v>476</v>
      </c>
      <c r="AA484" s="291"/>
    </row>
    <row r="485" spans="21:27" ht="21.95" customHeight="1">
      <c r="U485" s="283" t="s">
        <v>455</v>
      </c>
      <c r="V485" s="390"/>
      <c r="W485" s="289"/>
      <c r="X485" s="293"/>
      <c r="Y485" s="286" t="str">
        <f>W465</f>
        <v>WHITE HORSE U11 BOYS</v>
      </c>
      <c r="Z485" s="287" t="s">
        <v>476</v>
      </c>
      <c r="AA485" s="291"/>
    </row>
    <row r="486" spans="21:27" ht="21.95" customHeight="1">
      <c r="U486" s="283" t="s">
        <v>455</v>
      </c>
      <c r="V486" s="390" t="s">
        <v>231</v>
      </c>
      <c r="W486" s="284" t="s">
        <v>483</v>
      </c>
      <c r="X486" s="294"/>
      <c r="Y486" s="286" t="str">
        <f>W486</f>
        <v>WITNEY U11 BOYS</v>
      </c>
      <c r="Z486" s="287"/>
      <c r="AA486" s="291"/>
    </row>
    <row r="487" spans="21:27" ht="21.95" customHeight="1">
      <c r="U487" s="283" t="s">
        <v>455</v>
      </c>
      <c r="V487" s="390"/>
      <c r="W487" s="289"/>
      <c r="X487" s="290" t="s">
        <v>635</v>
      </c>
      <c r="Y487" s="286" t="str">
        <f>W486</f>
        <v>WITNEY U11 BOYS</v>
      </c>
      <c r="Z487" s="287" t="s">
        <v>476</v>
      </c>
      <c r="AA487" s="291"/>
    </row>
    <row r="488" spans="21:27" ht="21.95" customHeight="1">
      <c r="U488" s="283" t="s">
        <v>455</v>
      </c>
      <c r="V488" s="390"/>
      <c r="W488" s="289"/>
      <c r="X488" s="290" t="s">
        <v>636</v>
      </c>
      <c r="Y488" s="286" t="str">
        <f>W486</f>
        <v>WITNEY U11 BOYS</v>
      </c>
      <c r="Z488" s="287" t="s">
        <v>476</v>
      </c>
      <c r="AA488" s="291"/>
    </row>
    <row r="489" spans="21:27" ht="21.95" customHeight="1">
      <c r="U489" s="283" t="s">
        <v>455</v>
      </c>
      <c r="V489" s="390"/>
      <c r="W489" s="289"/>
      <c r="X489" s="311" t="s">
        <v>637</v>
      </c>
      <c r="Y489" s="286" t="str">
        <f>W486</f>
        <v>WITNEY U11 BOYS</v>
      </c>
      <c r="Z489" s="287" t="s">
        <v>476</v>
      </c>
      <c r="AA489" s="291"/>
    </row>
    <row r="490" spans="21:27" ht="21.95" customHeight="1">
      <c r="U490" s="283" t="s">
        <v>455</v>
      </c>
      <c r="V490" s="390"/>
      <c r="W490" s="289"/>
      <c r="X490" s="290" t="s">
        <v>638</v>
      </c>
      <c r="Y490" s="286" t="str">
        <f>W486</f>
        <v>WITNEY U11 BOYS</v>
      </c>
      <c r="Z490" s="287" t="s">
        <v>476</v>
      </c>
      <c r="AA490" s="291"/>
    </row>
    <row r="491" spans="21:27" ht="21.95" customHeight="1">
      <c r="U491" s="283" t="s">
        <v>455</v>
      </c>
      <c r="V491" s="390"/>
      <c r="W491" s="289"/>
      <c r="X491" s="290"/>
      <c r="Y491" s="286" t="str">
        <f>W486</f>
        <v>WITNEY U11 BOYS</v>
      </c>
      <c r="Z491" s="287" t="s">
        <v>476</v>
      </c>
      <c r="AA491" s="291"/>
    </row>
    <row r="492" spans="21:27" ht="21.95" customHeight="1">
      <c r="U492" s="283" t="s">
        <v>455</v>
      </c>
      <c r="V492" s="390"/>
      <c r="W492" s="289"/>
      <c r="X492" s="293"/>
      <c r="Y492" s="286" t="str">
        <f>W486</f>
        <v>WITNEY U11 BOYS</v>
      </c>
      <c r="Z492" s="287" t="s">
        <v>476</v>
      </c>
      <c r="AA492" s="291"/>
    </row>
    <row r="493" spans="21:27" ht="21.95" customHeight="1">
      <c r="U493" s="283" t="s">
        <v>455</v>
      </c>
      <c r="V493" s="390"/>
      <c r="W493" s="289"/>
      <c r="X493" s="293"/>
      <c r="Y493" s="286" t="str">
        <f>W486</f>
        <v>WITNEY U11 BOYS</v>
      </c>
      <c r="Z493" s="287" t="s">
        <v>476</v>
      </c>
      <c r="AA493" s="291"/>
    </row>
    <row r="494" spans="21:27" ht="21.95" customHeight="1">
      <c r="U494" s="283" t="s">
        <v>455</v>
      </c>
      <c r="V494" s="390"/>
      <c r="W494" s="289"/>
      <c r="X494" s="293"/>
      <c r="Y494" s="286" t="str">
        <f>W486</f>
        <v>WITNEY U11 BOYS</v>
      </c>
      <c r="Z494" s="287" t="s">
        <v>476</v>
      </c>
      <c r="AA494" s="291"/>
    </row>
    <row r="495" spans="21:27" ht="21.95" customHeight="1">
      <c r="U495" s="283" t="s">
        <v>455</v>
      </c>
      <c r="V495" s="390"/>
      <c r="W495" s="289"/>
      <c r="X495" s="293"/>
      <c r="Y495" s="286" t="str">
        <f>W486</f>
        <v>WITNEY U11 BOYS</v>
      </c>
      <c r="Z495" s="287" t="s">
        <v>476</v>
      </c>
      <c r="AA495" s="291"/>
    </row>
    <row r="496" spans="21:27" ht="21.95" customHeight="1">
      <c r="U496" s="283" t="s">
        <v>455</v>
      </c>
      <c r="V496" s="390"/>
      <c r="W496" s="289"/>
      <c r="X496" s="293"/>
      <c r="Y496" s="286" t="str">
        <f>W486</f>
        <v>WITNEY U11 BOYS</v>
      </c>
      <c r="Z496" s="287" t="s">
        <v>476</v>
      </c>
      <c r="AA496" s="291"/>
    </row>
    <row r="497" spans="21:27" ht="21.95" customHeight="1">
      <c r="U497" s="283" t="s">
        <v>455</v>
      </c>
      <c r="V497" s="390"/>
      <c r="W497" s="289"/>
      <c r="X497" s="293"/>
      <c r="Y497" s="286" t="str">
        <f>W486</f>
        <v>WITNEY U11 BOYS</v>
      </c>
      <c r="Z497" s="287" t="s">
        <v>476</v>
      </c>
      <c r="AA497" s="291"/>
    </row>
    <row r="498" spans="21:27" ht="21.95" customHeight="1">
      <c r="U498" s="283" t="s">
        <v>455</v>
      </c>
      <c r="V498" s="390"/>
      <c r="W498" s="289"/>
      <c r="X498" s="293"/>
      <c r="Y498" s="286" t="str">
        <f>W486</f>
        <v>WITNEY U11 BOYS</v>
      </c>
      <c r="Z498" s="287" t="s">
        <v>476</v>
      </c>
      <c r="AA498" s="291"/>
    </row>
    <row r="499" spans="21:27" ht="21.95" customHeight="1">
      <c r="U499" s="283" t="s">
        <v>455</v>
      </c>
      <c r="V499" s="390"/>
      <c r="W499" s="289"/>
      <c r="X499" s="293"/>
      <c r="Y499" s="286" t="str">
        <f>W486</f>
        <v>WITNEY U11 BOYS</v>
      </c>
      <c r="Z499" s="287" t="s">
        <v>476</v>
      </c>
      <c r="AA499" s="291"/>
    </row>
    <row r="500" spans="21:27" ht="21.95" customHeight="1">
      <c r="U500" s="283" t="s">
        <v>455</v>
      </c>
      <c r="V500" s="390"/>
      <c r="W500" s="289"/>
      <c r="X500" s="293"/>
      <c r="Y500" s="286" t="str">
        <f>W486</f>
        <v>WITNEY U11 BOYS</v>
      </c>
      <c r="Z500" s="287" t="s">
        <v>476</v>
      </c>
      <c r="AA500" s="291"/>
    </row>
    <row r="501" spans="21:27" ht="21.95" customHeight="1">
      <c r="U501" s="283" t="s">
        <v>455</v>
      </c>
      <c r="V501" s="390"/>
      <c r="W501" s="289"/>
      <c r="X501" s="293"/>
      <c r="Y501" s="286" t="str">
        <f>W486</f>
        <v>WITNEY U11 BOYS</v>
      </c>
      <c r="Z501" s="287" t="s">
        <v>476</v>
      </c>
      <c r="AA501" s="291"/>
    </row>
    <row r="502" spans="21:27" ht="21.95" customHeight="1">
      <c r="U502" s="283" t="s">
        <v>455</v>
      </c>
      <c r="V502" s="390"/>
      <c r="W502" s="289"/>
      <c r="X502" s="293"/>
      <c r="Y502" s="286" t="str">
        <f>W486</f>
        <v>WITNEY U11 BOYS</v>
      </c>
      <c r="Z502" s="287" t="s">
        <v>476</v>
      </c>
      <c r="AA502" s="291"/>
    </row>
    <row r="503" spans="21:27" ht="21.95" customHeight="1">
      <c r="U503" s="283" t="s">
        <v>455</v>
      </c>
      <c r="V503" s="390"/>
      <c r="W503" s="289"/>
      <c r="X503" s="293"/>
      <c r="Y503" s="286" t="str">
        <f>W486</f>
        <v>WITNEY U11 BOYS</v>
      </c>
      <c r="Z503" s="287" t="s">
        <v>476</v>
      </c>
      <c r="AA503" s="291"/>
    </row>
    <row r="504" spans="21:27" ht="21.95" customHeight="1">
      <c r="U504" s="283" t="s">
        <v>455</v>
      </c>
      <c r="V504" s="390"/>
      <c r="W504" s="289"/>
      <c r="X504" s="293"/>
      <c r="Y504" s="286" t="str">
        <f>W486</f>
        <v>WITNEY U11 BOYS</v>
      </c>
      <c r="Z504" s="287" t="s">
        <v>476</v>
      </c>
      <c r="AA504" s="291"/>
    </row>
    <row r="505" spans="21:27" ht="21.95" customHeight="1">
      <c r="U505" s="283" t="s">
        <v>455</v>
      </c>
      <c r="V505" s="390"/>
      <c r="W505" s="289"/>
      <c r="X505" s="293"/>
      <c r="Y505" s="286" t="str">
        <f>W486</f>
        <v>WITNEY U11 BOYS</v>
      </c>
      <c r="Z505" s="287" t="s">
        <v>476</v>
      </c>
      <c r="AA505" s="291"/>
    </row>
    <row r="506" spans="21:27" ht="21.95" customHeight="1">
      <c r="U506" s="283" t="s">
        <v>455</v>
      </c>
      <c r="V506" s="390"/>
      <c r="W506" s="289"/>
      <c r="X506" s="293"/>
      <c r="Y506" s="286" t="str">
        <f>W486</f>
        <v>WITNEY U11 BOYS</v>
      </c>
      <c r="Z506" s="287" t="s">
        <v>476</v>
      </c>
      <c r="AA506" s="291"/>
    </row>
    <row r="507" spans="21:27" ht="21.95" customHeight="1">
      <c r="U507" s="283" t="s">
        <v>455</v>
      </c>
      <c r="V507" s="391" t="s">
        <v>456</v>
      </c>
      <c r="W507" s="296" t="s">
        <v>484</v>
      </c>
      <c r="X507" s="297"/>
      <c r="Y507" s="298" t="str">
        <f>W507</f>
        <v>ABINGDON U11 GIRLS</v>
      </c>
      <c r="Z507" s="299"/>
      <c r="AA507" s="288"/>
    </row>
    <row r="508" spans="21:27" ht="21.95" customHeight="1">
      <c r="U508" s="283" t="s">
        <v>455</v>
      </c>
      <c r="V508" s="391"/>
      <c r="W508" s="289"/>
      <c r="X508" s="290"/>
      <c r="Y508" s="298" t="str">
        <f>W507</f>
        <v>ABINGDON U11 GIRLS</v>
      </c>
      <c r="Z508" s="299" t="s">
        <v>485</v>
      </c>
      <c r="AA508" s="291"/>
    </row>
    <row r="509" spans="21:27" ht="21.95" customHeight="1">
      <c r="U509" s="283" t="s">
        <v>455</v>
      </c>
      <c r="V509" s="391"/>
      <c r="W509" s="289"/>
      <c r="X509" s="290"/>
      <c r="Y509" s="298" t="str">
        <f>W507</f>
        <v>ABINGDON U11 GIRLS</v>
      </c>
      <c r="Z509" s="299" t="s">
        <v>485</v>
      </c>
      <c r="AA509" s="291"/>
    </row>
    <row r="510" spans="21:27" ht="21.95" customHeight="1">
      <c r="U510" s="283" t="s">
        <v>455</v>
      </c>
      <c r="V510" s="391"/>
      <c r="W510" s="289"/>
      <c r="X510" s="293"/>
      <c r="Y510" s="298" t="str">
        <f>W507</f>
        <v>ABINGDON U11 GIRLS</v>
      </c>
      <c r="Z510" s="299" t="s">
        <v>485</v>
      </c>
      <c r="AA510" s="291"/>
    </row>
    <row r="511" spans="21:27" ht="21.95" customHeight="1">
      <c r="U511" s="283" t="s">
        <v>455</v>
      </c>
      <c r="V511" s="391"/>
      <c r="W511" s="289"/>
      <c r="X511" s="293"/>
      <c r="Y511" s="298" t="str">
        <f>W507</f>
        <v>ABINGDON U11 GIRLS</v>
      </c>
      <c r="Z511" s="299" t="s">
        <v>485</v>
      </c>
      <c r="AA511" s="291"/>
    </row>
    <row r="512" spans="21:27" ht="21.95" customHeight="1">
      <c r="U512" s="283" t="s">
        <v>455</v>
      </c>
      <c r="V512" s="391"/>
      <c r="W512" s="289"/>
      <c r="X512" s="293"/>
      <c r="Y512" s="298" t="str">
        <f>W507</f>
        <v>ABINGDON U11 GIRLS</v>
      </c>
      <c r="Z512" s="299" t="s">
        <v>485</v>
      </c>
      <c r="AA512" s="291"/>
    </row>
    <row r="513" spans="21:27" ht="21.95" customHeight="1">
      <c r="U513" s="283" t="s">
        <v>455</v>
      </c>
      <c r="V513" s="391"/>
      <c r="W513" s="289"/>
      <c r="X513" s="293"/>
      <c r="Y513" s="298" t="str">
        <f>W507</f>
        <v>ABINGDON U11 GIRLS</v>
      </c>
      <c r="Z513" s="299" t="s">
        <v>485</v>
      </c>
      <c r="AA513" s="291"/>
    </row>
    <row r="514" spans="21:27" ht="21.95" customHeight="1">
      <c r="U514" s="283" t="s">
        <v>455</v>
      </c>
      <c r="V514" s="391"/>
      <c r="W514" s="289"/>
      <c r="X514" s="293"/>
      <c r="Y514" s="298" t="str">
        <f>W507</f>
        <v>ABINGDON U11 GIRLS</v>
      </c>
      <c r="Z514" s="299" t="s">
        <v>485</v>
      </c>
      <c r="AA514" s="291"/>
    </row>
    <row r="515" spans="21:27" ht="21.95" customHeight="1">
      <c r="U515" s="283" t="s">
        <v>455</v>
      </c>
      <c r="V515" s="391"/>
      <c r="W515" s="289"/>
      <c r="X515" s="293"/>
      <c r="Y515" s="298" t="str">
        <f>W507</f>
        <v>ABINGDON U11 GIRLS</v>
      </c>
      <c r="Z515" s="299" t="s">
        <v>485</v>
      </c>
      <c r="AA515" s="291"/>
    </row>
    <row r="516" spans="21:27" ht="21.95" customHeight="1">
      <c r="U516" s="283" t="s">
        <v>455</v>
      </c>
      <c r="V516" s="391"/>
      <c r="W516" s="289"/>
      <c r="X516" s="293"/>
      <c r="Y516" s="298" t="str">
        <f>W507</f>
        <v>ABINGDON U11 GIRLS</v>
      </c>
      <c r="Z516" s="299" t="s">
        <v>485</v>
      </c>
      <c r="AA516" s="291"/>
    </row>
    <row r="517" spans="21:27" ht="21.95" customHeight="1">
      <c r="U517" s="283" t="s">
        <v>455</v>
      </c>
      <c r="V517" s="391"/>
      <c r="W517" s="289"/>
      <c r="X517" s="293"/>
      <c r="Y517" s="298" t="str">
        <f>W507</f>
        <v>ABINGDON U11 GIRLS</v>
      </c>
      <c r="Z517" s="299" t="s">
        <v>485</v>
      </c>
      <c r="AA517" s="291"/>
    </row>
    <row r="518" spans="21:27" ht="21.95" customHeight="1">
      <c r="U518" s="283" t="s">
        <v>455</v>
      </c>
      <c r="V518" s="391"/>
      <c r="W518" s="289"/>
      <c r="X518" s="293"/>
      <c r="Y518" s="298" t="str">
        <f>W507</f>
        <v>ABINGDON U11 GIRLS</v>
      </c>
      <c r="Z518" s="299" t="s">
        <v>485</v>
      </c>
      <c r="AA518" s="291"/>
    </row>
    <row r="519" spans="21:27" ht="21.95" customHeight="1">
      <c r="U519" s="283" t="s">
        <v>455</v>
      </c>
      <c r="V519" s="391"/>
      <c r="W519" s="289"/>
      <c r="X519" s="293"/>
      <c r="Y519" s="298" t="str">
        <f>W507</f>
        <v>ABINGDON U11 GIRLS</v>
      </c>
      <c r="Z519" s="299" t="s">
        <v>485</v>
      </c>
      <c r="AA519" s="291"/>
    </row>
    <row r="520" spans="21:27" ht="21.95" customHeight="1">
      <c r="U520" s="283" t="s">
        <v>455</v>
      </c>
      <c r="V520" s="391"/>
      <c r="W520" s="289"/>
      <c r="X520" s="293"/>
      <c r="Y520" s="298" t="str">
        <f>W507</f>
        <v>ABINGDON U11 GIRLS</v>
      </c>
      <c r="Z520" s="299" t="s">
        <v>485</v>
      </c>
      <c r="AA520" s="291"/>
    </row>
    <row r="521" spans="21:27" ht="21.95" customHeight="1">
      <c r="U521" s="283" t="s">
        <v>455</v>
      </c>
      <c r="V521" s="391"/>
      <c r="W521" s="289"/>
      <c r="X521" s="293"/>
      <c r="Y521" s="298" t="str">
        <f>W507</f>
        <v>ABINGDON U11 GIRLS</v>
      </c>
      <c r="Z521" s="299" t="s">
        <v>485</v>
      </c>
      <c r="AA521" s="291"/>
    </row>
    <row r="522" spans="21:27" ht="21.95" customHeight="1">
      <c r="U522" s="283" t="s">
        <v>455</v>
      </c>
      <c r="V522" s="391"/>
      <c r="W522" s="289"/>
      <c r="X522" s="293"/>
      <c r="Y522" s="298" t="str">
        <f>W507</f>
        <v>ABINGDON U11 GIRLS</v>
      </c>
      <c r="Z522" s="299" t="s">
        <v>485</v>
      </c>
      <c r="AA522" s="291"/>
    </row>
    <row r="523" spans="21:27" ht="21.95" customHeight="1">
      <c r="U523" s="283" t="s">
        <v>455</v>
      </c>
      <c r="V523" s="391"/>
      <c r="W523" s="289"/>
      <c r="X523" s="293"/>
      <c r="Y523" s="298" t="str">
        <f>W507</f>
        <v>ABINGDON U11 GIRLS</v>
      </c>
      <c r="Z523" s="299" t="s">
        <v>485</v>
      </c>
      <c r="AA523" s="291"/>
    </row>
    <row r="524" spans="21:27" ht="21.95" customHeight="1">
      <c r="U524" s="283" t="s">
        <v>455</v>
      </c>
      <c r="V524" s="391"/>
      <c r="W524" s="289"/>
      <c r="X524" s="293"/>
      <c r="Y524" s="298" t="str">
        <f>W507</f>
        <v>ABINGDON U11 GIRLS</v>
      </c>
      <c r="Z524" s="299" t="s">
        <v>485</v>
      </c>
      <c r="AA524" s="291"/>
    </row>
    <row r="525" spans="21:27" ht="21.95" customHeight="1">
      <c r="U525" s="283" t="s">
        <v>455</v>
      </c>
      <c r="V525" s="391"/>
      <c r="W525" s="289"/>
      <c r="X525" s="293"/>
      <c r="Y525" s="298" t="str">
        <f>W507</f>
        <v>ABINGDON U11 GIRLS</v>
      </c>
      <c r="Z525" s="299" t="s">
        <v>485</v>
      </c>
      <c r="AA525" s="291"/>
    </row>
    <row r="526" spans="21:27" ht="21.95" customHeight="1">
      <c r="U526" s="283" t="s">
        <v>455</v>
      </c>
      <c r="V526" s="391"/>
      <c r="W526" s="289"/>
      <c r="X526" s="293"/>
      <c r="Y526" s="298" t="str">
        <f>W507</f>
        <v>ABINGDON U11 GIRLS</v>
      </c>
      <c r="Z526" s="299" t="s">
        <v>485</v>
      </c>
      <c r="AA526" s="291"/>
    </row>
    <row r="527" spans="21:27" ht="21.95" customHeight="1">
      <c r="U527" s="283" t="s">
        <v>455</v>
      </c>
      <c r="V527" s="391"/>
      <c r="W527" s="289"/>
      <c r="X527" s="293"/>
      <c r="Y527" s="298" t="str">
        <f>W507</f>
        <v>ABINGDON U11 GIRLS</v>
      </c>
      <c r="Z527" s="299" t="s">
        <v>485</v>
      </c>
      <c r="AA527" s="291"/>
    </row>
    <row r="528" spans="21:27" ht="21.95" customHeight="1">
      <c r="U528" s="283" t="s">
        <v>455</v>
      </c>
      <c r="V528" s="391" t="s">
        <v>40</v>
      </c>
      <c r="W528" s="296" t="s">
        <v>486</v>
      </c>
      <c r="X528" s="300"/>
      <c r="Y528" s="298" t="str">
        <f>W528</f>
        <v>BANBURY U11 GIRLS</v>
      </c>
      <c r="Z528" s="299"/>
      <c r="AA528" s="291"/>
    </row>
    <row r="529" spans="21:27" ht="21.95" customHeight="1">
      <c r="U529" s="283" t="s">
        <v>455</v>
      </c>
      <c r="V529" s="391"/>
      <c r="W529" s="289"/>
      <c r="X529" s="290" t="s">
        <v>532</v>
      </c>
      <c r="Y529" s="298" t="str">
        <f>W528</f>
        <v>BANBURY U11 GIRLS</v>
      </c>
      <c r="Z529" s="299" t="s">
        <v>485</v>
      </c>
      <c r="AA529" s="291"/>
    </row>
    <row r="530" spans="21:27" ht="21.95" customHeight="1">
      <c r="U530" s="283" t="s">
        <v>455</v>
      </c>
      <c r="V530" s="391"/>
      <c r="W530" s="289"/>
      <c r="X530" s="290" t="s">
        <v>533</v>
      </c>
      <c r="Y530" s="298" t="str">
        <f>W528</f>
        <v>BANBURY U11 GIRLS</v>
      </c>
      <c r="Z530" s="299" t="s">
        <v>485</v>
      </c>
      <c r="AA530" s="291"/>
    </row>
    <row r="531" spans="21:27" ht="21.95" customHeight="1">
      <c r="U531" s="283" t="s">
        <v>455</v>
      </c>
      <c r="V531" s="391"/>
      <c r="W531" s="289"/>
      <c r="X531" s="290" t="s">
        <v>534</v>
      </c>
      <c r="Y531" s="298" t="str">
        <f>W528</f>
        <v>BANBURY U11 GIRLS</v>
      </c>
      <c r="Z531" s="299" t="s">
        <v>485</v>
      </c>
      <c r="AA531" s="291"/>
    </row>
    <row r="532" spans="21:27" ht="21.95" customHeight="1">
      <c r="U532" s="283" t="s">
        <v>455</v>
      </c>
      <c r="V532" s="391"/>
      <c r="W532" s="289"/>
      <c r="X532" s="290" t="s">
        <v>535</v>
      </c>
      <c r="Y532" s="298" t="str">
        <f>W528</f>
        <v>BANBURY U11 GIRLS</v>
      </c>
      <c r="Z532" s="299" t="s">
        <v>485</v>
      </c>
      <c r="AA532" s="291"/>
    </row>
    <row r="533" spans="21:27" ht="21.95" customHeight="1">
      <c r="U533" s="283" t="s">
        <v>455</v>
      </c>
      <c r="V533" s="391"/>
      <c r="W533" s="289"/>
      <c r="X533" s="290" t="s">
        <v>536</v>
      </c>
      <c r="Y533" s="298" t="str">
        <f>W528</f>
        <v>BANBURY U11 GIRLS</v>
      </c>
      <c r="Z533" s="299" t="s">
        <v>485</v>
      </c>
      <c r="AA533" s="291"/>
    </row>
    <row r="534" spans="21:27" ht="21.95" customHeight="1">
      <c r="U534" s="283" t="s">
        <v>455</v>
      </c>
      <c r="V534" s="391"/>
      <c r="W534" s="289"/>
      <c r="X534" s="290" t="s">
        <v>537</v>
      </c>
      <c r="Y534" s="298" t="str">
        <f>W528</f>
        <v>BANBURY U11 GIRLS</v>
      </c>
      <c r="Z534" s="299" t="s">
        <v>485</v>
      </c>
      <c r="AA534" s="291"/>
    </row>
    <row r="535" spans="21:27" ht="21.95" customHeight="1">
      <c r="U535" s="283" t="s">
        <v>455</v>
      </c>
      <c r="V535" s="391"/>
      <c r="W535" s="289"/>
      <c r="X535" s="290" t="s">
        <v>538</v>
      </c>
      <c r="Y535" s="298" t="str">
        <f>W528</f>
        <v>BANBURY U11 GIRLS</v>
      </c>
      <c r="Z535" s="299" t="s">
        <v>485</v>
      </c>
      <c r="AA535" s="291"/>
    </row>
    <row r="536" spans="21:27" ht="21.95" customHeight="1">
      <c r="U536" s="283" t="s">
        <v>455</v>
      </c>
      <c r="V536" s="391"/>
      <c r="W536" s="289"/>
      <c r="X536" s="290" t="s">
        <v>539</v>
      </c>
      <c r="Y536" s="298" t="str">
        <f>W528</f>
        <v>BANBURY U11 GIRLS</v>
      </c>
      <c r="Z536" s="299" t="s">
        <v>485</v>
      </c>
      <c r="AA536" s="291"/>
    </row>
    <row r="537" spans="21:27" ht="21.95" customHeight="1">
      <c r="U537" s="283" t="s">
        <v>455</v>
      </c>
      <c r="V537" s="391"/>
      <c r="W537" s="289"/>
      <c r="X537" s="290" t="s">
        <v>540</v>
      </c>
      <c r="Y537" s="298" t="str">
        <f>W528</f>
        <v>BANBURY U11 GIRLS</v>
      </c>
      <c r="Z537" s="299" t="s">
        <v>485</v>
      </c>
      <c r="AA537" s="291"/>
    </row>
    <row r="538" spans="21:27" ht="21.95" customHeight="1">
      <c r="U538" s="283" t="s">
        <v>455</v>
      </c>
      <c r="V538" s="391"/>
      <c r="W538" s="289"/>
      <c r="X538" s="290" t="s">
        <v>541</v>
      </c>
      <c r="Y538" s="298" t="str">
        <f>W528</f>
        <v>BANBURY U11 GIRLS</v>
      </c>
      <c r="Z538" s="299" t="s">
        <v>485</v>
      </c>
      <c r="AA538" s="291"/>
    </row>
    <row r="539" spans="21:27" ht="21.95" customHeight="1">
      <c r="U539" s="283" t="s">
        <v>455</v>
      </c>
      <c r="V539" s="391"/>
      <c r="W539" s="289"/>
      <c r="X539" s="290" t="s">
        <v>542</v>
      </c>
      <c r="Y539" s="298" t="str">
        <f>W528</f>
        <v>BANBURY U11 GIRLS</v>
      </c>
      <c r="Z539" s="299" t="s">
        <v>485</v>
      </c>
      <c r="AA539" s="291"/>
    </row>
    <row r="540" spans="21:27" ht="21.95" customHeight="1">
      <c r="U540" s="283" t="s">
        <v>455</v>
      </c>
      <c r="V540" s="391"/>
      <c r="W540" s="289"/>
      <c r="X540" s="290" t="s">
        <v>543</v>
      </c>
      <c r="Y540" s="298" t="str">
        <f>W528</f>
        <v>BANBURY U11 GIRLS</v>
      </c>
      <c r="Z540" s="299" t="s">
        <v>485</v>
      </c>
      <c r="AA540" s="291"/>
    </row>
    <row r="541" spans="21:27" ht="21.95" customHeight="1">
      <c r="U541" s="283" t="s">
        <v>455</v>
      </c>
      <c r="V541" s="391"/>
      <c r="W541" s="289"/>
      <c r="X541" s="293"/>
      <c r="Y541" s="298" t="str">
        <f>W528</f>
        <v>BANBURY U11 GIRLS</v>
      </c>
      <c r="Z541" s="299" t="s">
        <v>485</v>
      </c>
      <c r="AA541" s="291"/>
    </row>
    <row r="542" spans="21:27" ht="21.95" customHeight="1">
      <c r="U542" s="283" t="s">
        <v>455</v>
      </c>
      <c r="V542" s="391"/>
      <c r="W542" s="289"/>
      <c r="X542" s="293"/>
      <c r="Y542" s="298" t="str">
        <f>W528</f>
        <v>BANBURY U11 GIRLS</v>
      </c>
      <c r="Z542" s="299" t="s">
        <v>485</v>
      </c>
      <c r="AA542" s="291"/>
    </row>
    <row r="543" spans="21:27" ht="21.95" customHeight="1">
      <c r="U543" s="283" t="s">
        <v>455</v>
      </c>
      <c r="V543" s="391"/>
      <c r="W543" s="289"/>
      <c r="X543" s="293"/>
      <c r="Y543" s="298" t="str">
        <f>W528</f>
        <v>BANBURY U11 GIRLS</v>
      </c>
      <c r="Z543" s="299" t="s">
        <v>485</v>
      </c>
      <c r="AA543" s="291"/>
    </row>
    <row r="544" spans="21:27" ht="21.95" customHeight="1">
      <c r="U544" s="283" t="s">
        <v>455</v>
      </c>
      <c r="V544" s="391"/>
      <c r="W544" s="289"/>
      <c r="X544" s="293"/>
      <c r="Y544" s="298" t="str">
        <f>W528</f>
        <v>BANBURY U11 GIRLS</v>
      </c>
      <c r="Z544" s="299" t="s">
        <v>485</v>
      </c>
      <c r="AA544" s="291"/>
    </row>
    <row r="545" spans="21:27" ht="21.95" customHeight="1">
      <c r="U545" s="283" t="s">
        <v>455</v>
      </c>
      <c r="V545" s="391"/>
      <c r="W545" s="289"/>
      <c r="X545" s="293"/>
      <c r="Y545" s="298" t="str">
        <f>W528</f>
        <v>BANBURY U11 GIRLS</v>
      </c>
      <c r="Z545" s="299" t="s">
        <v>485</v>
      </c>
      <c r="AA545" s="291"/>
    </row>
    <row r="546" spans="21:27" ht="21.95" customHeight="1">
      <c r="U546" s="283" t="s">
        <v>455</v>
      </c>
      <c r="V546" s="391"/>
      <c r="W546" s="289"/>
      <c r="X546" s="293"/>
      <c r="Y546" s="298" t="str">
        <f>W528</f>
        <v>BANBURY U11 GIRLS</v>
      </c>
      <c r="Z546" s="299" t="s">
        <v>485</v>
      </c>
      <c r="AA546" s="291"/>
    </row>
    <row r="547" spans="21:27" ht="21.95" customHeight="1">
      <c r="U547" s="283" t="s">
        <v>455</v>
      </c>
      <c r="V547" s="391"/>
      <c r="W547" s="289"/>
      <c r="X547" s="293"/>
      <c r="Y547" s="298" t="str">
        <f>W528</f>
        <v>BANBURY U11 GIRLS</v>
      </c>
      <c r="Z547" s="299" t="s">
        <v>485</v>
      </c>
      <c r="AA547" s="291"/>
    </row>
    <row r="548" spans="21:27" ht="21.95" customHeight="1">
      <c r="U548" s="283" t="s">
        <v>455</v>
      </c>
      <c r="V548" s="391"/>
      <c r="W548" s="289"/>
      <c r="X548" s="293"/>
      <c r="Y548" s="298" t="str">
        <f>W528</f>
        <v>BANBURY U11 GIRLS</v>
      </c>
      <c r="Z548" s="299" t="s">
        <v>485</v>
      </c>
      <c r="AA548" s="291"/>
    </row>
    <row r="549" spans="21:27" ht="21.95" customHeight="1">
      <c r="U549" s="283" t="s">
        <v>455</v>
      </c>
      <c r="V549" s="391" t="s">
        <v>41</v>
      </c>
      <c r="W549" s="296" t="s">
        <v>487</v>
      </c>
      <c r="X549" s="300"/>
      <c r="Y549" s="298" t="str">
        <f>W549</f>
        <v>BICESTER U11 GIRLS</v>
      </c>
      <c r="Z549" s="299"/>
      <c r="AA549" s="291"/>
    </row>
    <row r="550" spans="21:27" ht="21.95" customHeight="1">
      <c r="U550" s="283" t="s">
        <v>455</v>
      </c>
      <c r="V550" s="391"/>
      <c r="W550" s="289"/>
      <c r="X550" s="290" t="s">
        <v>579</v>
      </c>
      <c r="Y550" s="298" t="str">
        <f>W549</f>
        <v>BICESTER U11 GIRLS</v>
      </c>
      <c r="Z550" s="299" t="s">
        <v>485</v>
      </c>
      <c r="AA550" s="291"/>
    </row>
    <row r="551" spans="21:27" ht="21.95" customHeight="1">
      <c r="U551" s="283" t="s">
        <v>455</v>
      </c>
      <c r="V551" s="391"/>
      <c r="W551" s="289"/>
      <c r="X551" s="290" t="s">
        <v>580</v>
      </c>
      <c r="Y551" s="298" t="str">
        <f>W549</f>
        <v>BICESTER U11 GIRLS</v>
      </c>
      <c r="Z551" s="299" t="s">
        <v>485</v>
      </c>
      <c r="AA551" s="291"/>
    </row>
    <row r="552" spans="21:27" ht="21.95" customHeight="1">
      <c r="U552" s="283" t="s">
        <v>455</v>
      </c>
      <c r="V552" s="391"/>
      <c r="W552" s="289"/>
      <c r="X552" s="290" t="s">
        <v>581</v>
      </c>
      <c r="Y552" s="298" t="str">
        <f>W549</f>
        <v>BICESTER U11 GIRLS</v>
      </c>
      <c r="Z552" s="299" t="s">
        <v>485</v>
      </c>
      <c r="AA552" s="291"/>
    </row>
    <row r="553" spans="21:27" ht="21.95" customHeight="1">
      <c r="U553" s="283" t="s">
        <v>455</v>
      </c>
      <c r="V553" s="391"/>
      <c r="W553" s="289"/>
      <c r="X553" s="290" t="s">
        <v>582</v>
      </c>
      <c r="Y553" s="298" t="str">
        <f>W549</f>
        <v>BICESTER U11 GIRLS</v>
      </c>
      <c r="Z553" s="299" t="s">
        <v>485</v>
      </c>
      <c r="AA553" s="291"/>
    </row>
    <row r="554" spans="21:27" ht="21.95" customHeight="1">
      <c r="U554" s="283" t="s">
        <v>455</v>
      </c>
      <c r="V554" s="391"/>
      <c r="W554" s="289"/>
      <c r="X554" s="290" t="s">
        <v>583</v>
      </c>
      <c r="Y554" s="298" t="str">
        <f>W549</f>
        <v>BICESTER U11 GIRLS</v>
      </c>
      <c r="Z554" s="299" t="s">
        <v>485</v>
      </c>
      <c r="AA554" s="291"/>
    </row>
    <row r="555" spans="21:27" ht="21.95" customHeight="1">
      <c r="U555" s="283" t="s">
        <v>455</v>
      </c>
      <c r="V555" s="391"/>
      <c r="W555" s="289"/>
      <c r="X555" s="290" t="s">
        <v>584</v>
      </c>
      <c r="Y555" s="298" t="str">
        <f>W549</f>
        <v>BICESTER U11 GIRLS</v>
      </c>
      <c r="Z555" s="299" t="s">
        <v>485</v>
      </c>
      <c r="AA555" s="291"/>
    </row>
    <row r="556" spans="21:27" ht="21.95" customHeight="1">
      <c r="U556" s="283" t="s">
        <v>455</v>
      </c>
      <c r="V556" s="391"/>
      <c r="W556" s="289"/>
      <c r="X556" s="290" t="s">
        <v>585</v>
      </c>
      <c r="Y556" s="298" t="str">
        <f>W549</f>
        <v>BICESTER U11 GIRLS</v>
      </c>
      <c r="Z556" s="299" t="s">
        <v>485</v>
      </c>
      <c r="AA556" s="291"/>
    </row>
    <row r="557" spans="21:27" ht="21.95" customHeight="1">
      <c r="U557" s="283" t="s">
        <v>455</v>
      </c>
      <c r="V557" s="391"/>
      <c r="W557" s="289"/>
      <c r="X557" s="290" t="s">
        <v>586</v>
      </c>
      <c r="Y557" s="298" t="str">
        <f>W549</f>
        <v>BICESTER U11 GIRLS</v>
      </c>
      <c r="Z557" s="299" t="s">
        <v>485</v>
      </c>
      <c r="AA557" s="291"/>
    </row>
    <row r="558" spans="21:27" ht="21.95" customHeight="1">
      <c r="U558" s="283" t="s">
        <v>455</v>
      </c>
      <c r="V558" s="391"/>
      <c r="W558" s="289"/>
      <c r="X558" s="290" t="s">
        <v>587</v>
      </c>
      <c r="Y558" s="298" t="str">
        <f>W549</f>
        <v>BICESTER U11 GIRLS</v>
      </c>
      <c r="Z558" s="299" t="s">
        <v>485</v>
      </c>
      <c r="AA558" s="291"/>
    </row>
    <row r="559" spans="21:27" ht="21.95" customHeight="1">
      <c r="U559" s="283" t="s">
        <v>455</v>
      </c>
      <c r="V559" s="391"/>
      <c r="W559" s="289"/>
      <c r="X559" s="290"/>
      <c r="Y559" s="298" t="str">
        <f>W549</f>
        <v>BICESTER U11 GIRLS</v>
      </c>
      <c r="Z559" s="299" t="s">
        <v>485</v>
      </c>
      <c r="AA559" s="291"/>
    </row>
    <row r="560" spans="21:27" ht="21.95" customHeight="1">
      <c r="U560" s="283" t="s">
        <v>455</v>
      </c>
      <c r="V560" s="391"/>
      <c r="W560" s="289"/>
      <c r="X560" s="295"/>
      <c r="Y560" s="298" t="str">
        <f>W549</f>
        <v>BICESTER U11 GIRLS</v>
      </c>
      <c r="Z560" s="299" t="s">
        <v>485</v>
      </c>
      <c r="AA560" s="291"/>
    </row>
    <row r="561" spans="21:27" ht="21.95" customHeight="1">
      <c r="U561" s="283" t="s">
        <v>455</v>
      </c>
      <c r="V561" s="391"/>
      <c r="W561" s="289"/>
      <c r="X561" s="295"/>
      <c r="Y561" s="298" t="str">
        <f>W549</f>
        <v>BICESTER U11 GIRLS</v>
      </c>
      <c r="Z561" s="299" t="s">
        <v>485</v>
      </c>
      <c r="AA561" s="291"/>
    </row>
    <row r="562" spans="21:27" ht="21.95" customHeight="1">
      <c r="U562" s="283" t="s">
        <v>455</v>
      </c>
      <c r="V562" s="391"/>
      <c r="W562" s="289"/>
      <c r="X562" s="295"/>
      <c r="Y562" s="298" t="str">
        <f>W549</f>
        <v>BICESTER U11 GIRLS</v>
      </c>
      <c r="Z562" s="299" t="s">
        <v>485</v>
      </c>
      <c r="AA562" s="291"/>
    </row>
    <row r="563" spans="21:27" ht="21.95" customHeight="1">
      <c r="U563" s="283" t="s">
        <v>455</v>
      </c>
      <c r="V563" s="391"/>
      <c r="W563" s="289"/>
      <c r="X563" s="293"/>
      <c r="Y563" s="298" t="str">
        <f>W549</f>
        <v>BICESTER U11 GIRLS</v>
      </c>
      <c r="Z563" s="299" t="s">
        <v>485</v>
      </c>
      <c r="AA563" s="291"/>
    </row>
    <row r="564" spans="21:27" ht="21.95" customHeight="1">
      <c r="U564" s="283" t="s">
        <v>455</v>
      </c>
      <c r="V564" s="391"/>
      <c r="W564" s="289"/>
      <c r="X564" s="293"/>
      <c r="Y564" s="298" t="str">
        <f>W549</f>
        <v>BICESTER U11 GIRLS</v>
      </c>
      <c r="Z564" s="299" t="s">
        <v>485</v>
      </c>
      <c r="AA564" s="291"/>
    </row>
    <row r="565" spans="21:27" ht="21.95" customHeight="1">
      <c r="U565" s="283" t="s">
        <v>455</v>
      </c>
      <c r="V565" s="391"/>
      <c r="W565" s="289"/>
      <c r="X565" s="293"/>
      <c r="Y565" s="298" t="str">
        <f>W549</f>
        <v>BICESTER U11 GIRLS</v>
      </c>
      <c r="Z565" s="299" t="s">
        <v>485</v>
      </c>
      <c r="AA565" s="291"/>
    </row>
    <row r="566" spans="21:27" ht="21.95" customHeight="1">
      <c r="U566" s="283" t="s">
        <v>455</v>
      </c>
      <c r="V566" s="391"/>
      <c r="W566" s="289"/>
      <c r="X566" s="293"/>
      <c r="Y566" s="298" t="str">
        <f>W549</f>
        <v>BICESTER U11 GIRLS</v>
      </c>
      <c r="Z566" s="299" t="s">
        <v>485</v>
      </c>
      <c r="AA566" s="291"/>
    </row>
    <row r="567" spans="21:27" ht="21.95" customHeight="1">
      <c r="U567" s="283" t="s">
        <v>455</v>
      </c>
      <c r="V567" s="391"/>
      <c r="W567" s="289"/>
      <c r="X567" s="293"/>
      <c r="Y567" s="298" t="str">
        <f>W549</f>
        <v>BICESTER U11 GIRLS</v>
      </c>
      <c r="Z567" s="299" t="s">
        <v>485</v>
      </c>
      <c r="AA567" s="291"/>
    </row>
    <row r="568" spans="21:27" ht="21.95" customHeight="1">
      <c r="U568" s="283" t="s">
        <v>455</v>
      </c>
      <c r="V568" s="391"/>
      <c r="W568" s="289"/>
      <c r="X568" s="293"/>
      <c r="Y568" s="298" t="str">
        <f>W549</f>
        <v>BICESTER U11 GIRLS</v>
      </c>
      <c r="Z568" s="299" t="s">
        <v>485</v>
      </c>
      <c r="AA568" s="291"/>
    </row>
    <row r="569" spans="21:27" ht="21.95" customHeight="1">
      <c r="U569" s="283" t="s">
        <v>455</v>
      </c>
      <c r="V569" s="391"/>
      <c r="W569" s="289"/>
      <c r="X569" s="293"/>
      <c r="Y569" s="298" t="str">
        <f>W549</f>
        <v>BICESTER U11 GIRLS</v>
      </c>
      <c r="Z569" s="299" t="s">
        <v>485</v>
      </c>
      <c r="AA569" s="291"/>
    </row>
    <row r="570" spans="21:27" ht="21.95" customHeight="1">
      <c r="U570" s="283" t="s">
        <v>455</v>
      </c>
      <c r="V570" s="391" t="s">
        <v>42</v>
      </c>
      <c r="W570" s="296" t="s">
        <v>488</v>
      </c>
      <c r="X570" s="300"/>
      <c r="Y570" s="298" t="str">
        <f>W570</f>
        <v>TEAM KENNET U11 GIRLS</v>
      </c>
      <c r="Z570" s="299"/>
      <c r="AA570" s="291"/>
    </row>
    <row r="571" spans="21:27" ht="21.95" customHeight="1">
      <c r="U571" s="283" t="s">
        <v>455</v>
      </c>
      <c r="V571" s="391"/>
      <c r="W571" s="289"/>
      <c r="X571" s="290" t="s">
        <v>771</v>
      </c>
      <c r="Y571" s="298" t="str">
        <f>W570</f>
        <v>TEAM KENNET U11 GIRLS</v>
      </c>
      <c r="Z571" s="299" t="s">
        <v>485</v>
      </c>
      <c r="AA571" s="291"/>
    </row>
    <row r="572" spans="21:27" ht="21.95" customHeight="1">
      <c r="U572" s="283" t="s">
        <v>455</v>
      </c>
      <c r="V572" s="391"/>
      <c r="W572" s="289"/>
      <c r="X572" s="290" t="s">
        <v>772</v>
      </c>
      <c r="Y572" s="298" t="str">
        <f>W570</f>
        <v>TEAM KENNET U11 GIRLS</v>
      </c>
      <c r="Z572" s="299" t="s">
        <v>485</v>
      </c>
      <c r="AA572" s="291"/>
    </row>
    <row r="573" spans="21:27" ht="21.95" customHeight="1">
      <c r="U573" s="283" t="s">
        <v>455</v>
      </c>
      <c r="V573" s="391"/>
      <c r="W573" s="289"/>
      <c r="X573" s="290" t="s">
        <v>773</v>
      </c>
      <c r="Y573" s="298" t="str">
        <f>W570</f>
        <v>TEAM KENNET U11 GIRLS</v>
      </c>
      <c r="Z573" s="299" t="s">
        <v>485</v>
      </c>
      <c r="AA573" s="291"/>
    </row>
    <row r="574" spans="21:27" ht="21.95" customHeight="1">
      <c r="U574" s="283" t="s">
        <v>455</v>
      </c>
      <c r="V574" s="391"/>
      <c r="W574" s="289"/>
      <c r="X574" s="290" t="s">
        <v>774</v>
      </c>
      <c r="Y574" s="298" t="str">
        <f>W570</f>
        <v>TEAM KENNET U11 GIRLS</v>
      </c>
      <c r="Z574" s="299" t="s">
        <v>485</v>
      </c>
      <c r="AA574" s="291"/>
    </row>
    <row r="575" spans="21:27" ht="21.95" customHeight="1">
      <c r="U575" s="283" t="s">
        <v>455</v>
      </c>
      <c r="V575" s="391"/>
      <c r="W575" s="289"/>
      <c r="X575" s="290" t="s">
        <v>775</v>
      </c>
      <c r="Y575" s="298" t="str">
        <f>W570</f>
        <v>TEAM KENNET U11 GIRLS</v>
      </c>
      <c r="Z575" s="299" t="s">
        <v>485</v>
      </c>
      <c r="AA575" s="291"/>
    </row>
    <row r="576" spans="21:27" ht="21.95" customHeight="1">
      <c r="U576" s="283" t="s">
        <v>455</v>
      </c>
      <c r="V576" s="391"/>
      <c r="W576" s="289"/>
      <c r="X576" s="290" t="s">
        <v>776</v>
      </c>
      <c r="Y576" s="298" t="str">
        <f>W570</f>
        <v>TEAM KENNET U11 GIRLS</v>
      </c>
      <c r="Z576" s="299" t="s">
        <v>485</v>
      </c>
      <c r="AA576" s="291"/>
    </row>
    <row r="577" spans="21:27" ht="21.95" customHeight="1">
      <c r="U577" s="283" t="s">
        <v>455</v>
      </c>
      <c r="V577" s="391"/>
      <c r="W577" s="289"/>
      <c r="X577" s="290" t="s">
        <v>777</v>
      </c>
      <c r="Y577" s="298" t="str">
        <f>W570</f>
        <v>TEAM KENNET U11 GIRLS</v>
      </c>
      <c r="Z577" s="299" t="s">
        <v>485</v>
      </c>
      <c r="AA577" s="291"/>
    </row>
    <row r="578" spans="21:27" ht="21.95" customHeight="1">
      <c r="U578" s="283" t="s">
        <v>455</v>
      </c>
      <c r="V578" s="391"/>
      <c r="W578" s="289"/>
      <c r="X578" s="290" t="s">
        <v>778</v>
      </c>
      <c r="Y578" s="298" t="str">
        <f>W570</f>
        <v>TEAM KENNET U11 GIRLS</v>
      </c>
      <c r="Z578" s="299" t="s">
        <v>485</v>
      </c>
      <c r="AA578" s="291"/>
    </row>
    <row r="579" spans="21:27" ht="21.95" customHeight="1">
      <c r="U579" s="283" t="s">
        <v>455</v>
      </c>
      <c r="V579" s="391"/>
      <c r="W579" s="289"/>
      <c r="X579" s="290" t="s">
        <v>779</v>
      </c>
      <c r="Y579" s="298" t="str">
        <f>W570</f>
        <v>TEAM KENNET U11 GIRLS</v>
      </c>
      <c r="Z579" s="299" t="s">
        <v>485</v>
      </c>
      <c r="AA579" s="291"/>
    </row>
    <row r="580" spans="21:27" ht="21.95" customHeight="1">
      <c r="U580" s="283" t="s">
        <v>455</v>
      </c>
      <c r="V580" s="391"/>
      <c r="W580" s="289"/>
      <c r="X580" s="290" t="s">
        <v>780</v>
      </c>
      <c r="Y580" s="298" t="str">
        <f>W570</f>
        <v>TEAM KENNET U11 GIRLS</v>
      </c>
      <c r="Z580" s="299" t="s">
        <v>485</v>
      </c>
      <c r="AA580" s="291"/>
    </row>
    <row r="581" spans="21:27" ht="21.95" customHeight="1">
      <c r="U581" s="283" t="s">
        <v>455</v>
      </c>
      <c r="V581" s="391"/>
      <c r="W581" s="289"/>
      <c r="X581" s="290" t="s">
        <v>781</v>
      </c>
      <c r="Y581" s="298" t="str">
        <f>W570</f>
        <v>TEAM KENNET U11 GIRLS</v>
      </c>
      <c r="Z581" s="299" t="s">
        <v>485</v>
      </c>
      <c r="AA581" s="291"/>
    </row>
    <row r="582" spans="21:27" ht="21.95" customHeight="1">
      <c r="U582" s="283" t="s">
        <v>455</v>
      </c>
      <c r="V582" s="391"/>
      <c r="W582" s="289"/>
      <c r="X582" s="290" t="s">
        <v>782</v>
      </c>
      <c r="Y582" s="298" t="str">
        <f>W570</f>
        <v>TEAM KENNET U11 GIRLS</v>
      </c>
      <c r="Z582" s="299" t="s">
        <v>485</v>
      </c>
      <c r="AA582" s="291"/>
    </row>
    <row r="583" spans="21:27" ht="21.95" customHeight="1">
      <c r="U583" s="283" t="s">
        <v>455</v>
      </c>
      <c r="V583" s="391"/>
      <c r="W583" s="289"/>
      <c r="X583" s="290" t="s">
        <v>783</v>
      </c>
      <c r="Y583" s="298" t="str">
        <f>W570</f>
        <v>TEAM KENNET U11 GIRLS</v>
      </c>
      <c r="Z583" s="299" t="s">
        <v>485</v>
      </c>
      <c r="AA583" s="291"/>
    </row>
    <row r="584" spans="21:27" ht="21.95" customHeight="1">
      <c r="U584" s="283" t="s">
        <v>455</v>
      </c>
      <c r="V584" s="391"/>
      <c r="W584" s="289"/>
      <c r="X584" s="290" t="s">
        <v>784</v>
      </c>
      <c r="Y584" s="298" t="str">
        <f>W570</f>
        <v>TEAM KENNET U11 GIRLS</v>
      </c>
      <c r="Z584" s="299" t="s">
        <v>485</v>
      </c>
      <c r="AA584" s="291"/>
    </row>
    <row r="585" spans="21:27" ht="21.95" customHeight="1">
      <c r="U585" s="283" t="s">
        <v>455</v>
      </c>
      <c r="V585" s="391"/>
      <c r="W585" s="289"/>
      <c r="X585" s="290" t="s">
        <v>785</v>
      </c>
      <c r="Y585" s="298" t="str">
        <f>W570</f>
        <v>TEAM KENNET U11 GIRLS</v>
      </c>
      <c r="Z585" s="299" t="s">
        <v>485</v>
      </c>
      <c r="AA585" s="291"/>
    </row>
    <row r="586" spans="21:27" ht="21.95" customHeight="1">
      <c r="U586" s="283" t="s">
        <v>455</v>
      </c>
      <c r="V586" s="391"/>
      <c r="W586" s="289"/>
      <c r="X586" s="293"/>
      <c r="Y586" s="298" t="str">
        <f>W570</f>
        <v>TEAM KENNET U11 GIRLS</v>
      </c>
      <c r="Z586" s="299" t="s">
        <v>485</v>
      </c>
      <c r="AA586" s="291"/>
    </row>
    <row r="587" spans="21:27" ht="21.95" customHeight="1">
      <c r="U587" s="283" t="s">
        <v>455</v>
      </c>
      <c r="V587" s="391"/>
      <c r="W587" s="289"/>
      <c r="X587" s="293"/>
      <c r="Y587" s="298" t="str">
        <f>W570</f>
        <v>TEAM KENNET U11 GIRLS</v>
      </c>
      <c r="Z587" s="299" t="s">
        <v>485</v>
      </c>
      <c r="AA587" s="291"/>
    </row>
    <row r="588" spans="21:27" ht="21.95" customHeight="1">
      <c r="U588" s="283" t="s">
        <v>455</v>
      </c>
      <c r="V588" s="391"/>
      <c r="W588" s="289"/>
      <c r="X588" s="293"/>
      <c r="Y588" s="298" t="str">
        <f>W570</f>
        <v>TEAM KENNET U11 GIRLS</v>
      </c>
      <c r="Z588" s="299" t="s">
        <v>485</v>
      </c>
      <c r="AA588" s="291"/>
    </row>
    <row r="589" spans="21:27" ht="21.95" customHeight="1">
      <c r="U589" s="283" t="s">
        <v>455</v>
      </c>
      <c r="V589" s="391"/>
      <c r="W589" s="289"/>
      <c r="X589" s="293"/>
      <c r="Y589" s="298" t="str">
        <f>W570</f>
        <v>TEAM KENNET U11 GIRLS</v>
      </c>
      <c r="Z589" s="299" t="s">
        <v>485</v>
      </c>
      <c r="AA589" s="291"/>
    </row>
    <row r="590" spans="21:27" ht="21.95" customHeight="1">
      <c r="U590" s="283" t="s">
        <v>455</v>
      </c>
      <c r="V590" s="391"/>
      <c r="W590" s="289"/>
      <c r="X590" s="293"/>
      <c r="Y590" s="298" t="str">
        <f>W570</f>
        <v>TEAM KENNET U11 GIRLS</v>
      </c>
      <c r="Z590" s="299" t="s">
        <v>485</v>
      </c>
      <c r="AA590" s="291"/>
    </row>
    <row r="591" spans="21:27" ht="21.95" customHeight="1">
      <c r="U591" s="283" t="s">
        <v>455</v>
      </c>
      <c r="V591" s="391" t="s">
        <v>43</v>
      </c>
      <c r="W591" s="296" t="s">
        <v>489</v>
      </c>
      <c r="X591" s="300"/>
      <c r="Y591" s="298" t="str">
        <f>W591</f>
        <v>OXFORD U11 GIRLS</v>
      </c>
      <c r="Z591" s="299"/>
      <c r="AA591" s="291"/>
    </row>
    <row r="592" spans="21:27" ht="21.95" customHeight="1">
      <c r="U592" s="283" t="s">
        <v>455</v>
      </c>
      <c r="V592" s="391"/>
      <c r="W592" s="289"/>
      <c r="X592" s="290" t="s">
        <v>670</v>
      </c>
      <c r="Y592" s="298" t="str">
        <f>W591</f>
        <v>OXFORD U11 GIRLS</v>
      </c>
      <c r="Z592" s="299" t="s">
        <v>485</v>
      </c>
      <c r="AA592" s="291"/>
    </row>
    <row r="593" spans="21:27" ht="21.95" customHeight="1">
      <c r="U593" s="283" t="s">
        <v>455</v>
      </c>
      <c r="V593" s="391"/>
      <c r="W593" s="289"/>
      <c r="X593" s="290" t="s">
        <v>671</v>
      </c>
      <c r="Y593" s="298" t="str">
        <f>W591</f>
        <v>OXFORD U11 GIRLS</v>
      </c>
      <c r="Z593" s="299" t="s">
        <v>485</v>
      </c>
      <c r="AA593" s="291"/>
    </row>
    <row r="594" spans="21:27" ht="21.95" customHeight="1">
      <c r="U594" s="283" t="s">
        <v>455</v>
      </c>
      <c r="V594" s="391"/>
      <c r="W594" s="289"/>
      <c r="X594" s="290" t="s">
        <v>672</v>
      </c>
      <c r="Y594" s="298" t="str">
        <f>W591</f>
        <v>OXFORD U11 GIRLS</v>
      </c>
      <c r="Z594" s="299" t="s">
        <v>485</v>
      </c>
      <c r="AA594" s="291"/>
    </row>
    <row r="595" spans="21:27" ht="21.95" customHeight="1">
      <c r="U595" s="283" t="s">
        <v>455</v>
      </c>
      <c r="V595" s="391"/>
      <c r="W595" s="289"/>
      <c r="X595" s="290" t="s">
        <v>673</v>
      </c>
      <c r="Y595" s="298" t="str">
        <f>W591</f>
        <v>OXFORD U11 GIRLS</v>
      </c>
      <c r="Z595" s="299" t="s">
        <v>485</v>
      </c>
      <c r="AA595" s="291"/>
    </row>
    <row r="596" spans="21:27" ht="21.95" customHeight="1">
      <c r="U596" s="283" t="s">
        <v>455</v>
      </c>
      <c r="V596" s="391"/>
      <c r="W596" s="289"/>
      <c r="X596" s="290" t="s">
        <v>674</v>
      </c>
      <c r="Y596" s="298" t="str">
        <f>W591</f>
        <v>OXFORD U11 GIRLS</v>
      </c>
      <c r="Z596" s="299" t="s">
        <v>485</v>
      </c>
      <c r="AA596" s="291"/>
    </row>
    <row r="597" spans="21:27" ht="21.95" customHeight="1">
      <c r="U597" s="283" t="s">
        <v>455</v>
      </c>
      <c r="V597" s="391"/>
      <c r="W597" s="289"/>
      <c r="X597" s="290" t="s">
        <v>675</v>
      </c>
      <c r="Y597" s="298" t="str">
        <f>W591</f>
        <v>OXFORD U11 GIRLS</v>
      </c>
      <c r="Z597" s="299" t="s">
        <v>485</v>
      </c>
      <c r="AA597" s="291"/>
    </row>
    <row r="598" spans="21:27" ht="21.95" customHeight="1">
      <c r="U598" s="283" t="s">
        <v>455</v>
      </c>
      <c r="V598" s="391"/>
      <c r="W598" s="289"/>
      <c r="X598" s="290" t="s">
        <v>676</v>
      </c>
      <c r="Y598" s="298" t="str">
        <f>W591</f>
        <v>OXFORD U11 GIRLS</v>
      </c>
      <c r="Z598" s="299" t="s">
        <v>485</v>
      </c>
      <c r="AA598" s="291"/>
    </row>
    <row r="599" spans="21:27" ht="21.95" customHeight="1">
      <c r="U599" s="283" t="s">
        <v>455</v>
      </c>
      <c r="V599" s="391"/>
      <c r="W599" s="289"/>
      <c r="X599" s="290" t="s">
        <v>677</v>
      </c>
      <c r="Y599" s="298" t="str">
        <f>W591</f>
        <v>OXFORD U11 GIRLS</v>
      </c>
      <c r="Z599" s="299" t="s">
        <v>485</v>
      </c>
      <c r="AA599" s="291"/>
    </row>
    <row r="600" spans="21:27" ht="21.95" customHeight="1">
      <c r="U600" s="283" t="s">
        <v>455</v>
      </c>
      <c r="V600" s="391"/>
      <c r="W600" s="289"/>
      <c r="X600" s="290" t="s">
        <v>678</v>
      </c>
      <c r="Y600" s="298" t="str">
        <f>W591</f>
        <v>OXFORD U11 GIRLS</v>
      </c>
      <c r="Z600" s="299" t="s">
        <v>485</v>
      </c>
      <c r="AA600" s="291"/>
    </row>
    <row r="601" spans="21:27" ht="21.95" customHeight="1">
      <c r="U601" s="283" t="s">
        <v>455</v>
      </c>
      <c r="V601" s="391"/>
      <c r="W601" s="289"/>
      <c r="X601" s="290" t="s">
        <v>679</v>
      </c>
      <c r="Y601" s="298" t="str">
        <f>W591</f>
        <v>OXFORD U11 GIRLS</v>
      </c>
      <c r="Z601" s="299" t="s">
        <v>485</v>
      </c>
      <c r="AA601" s="291"/>
    </row>
    <row r="602" spans="21:27" ht="21.95" customHeight="1">
      <c r="U602" s="283" t="s">
        <v>455</v>
      </c>
      <c r="V602" s="391"/>
      <c r="W602" s="289"/>
      <c r="X602" s="290" t="s">
        <v>680</v>
      </c>
      <c r="Y602" s="298" t="str">
        <f>W591</f>
        <v>OXFORD U11 GIRLS</v>
      </c>
      <c r="Z602" s="299" t="s">
        <v>485</v>
      </c>
      <c r="AA602" s="291"/>
    </row>
    <row r="603" spans="21:27" ht="21.95" customHeight="1">
      <c r="U603" s="283" t="s">
        <v>455</v>
      </c>
      <c r="V603" s="391"/>
      <c r="W603" s="289"/>
      <c r="X603" s="290" t="s">
        <v>681</v>
      </c>
      <c r="Y603" s="298" t="str">
        <f>W591</f>
        <v>OXFORD U11 GIRLS</v>
      </c>
      <c r="Z603" s="299" t="s">
        <v>485</v>
      </c>
      <c r="AA603" s="291"/>
    </row>
    <row r="604" spans="21:27" ht="21.95" customHeight="1">
      <c r="U604" s="283" t="s">
        <v>455</v>
      </c>
      <c r="V604" s="391"/>
      <c r="W604" s="289"/>
      <c r="X604" s="290" t="s">
        <v>682</v>
      </c>
      <c r="Y604" s="298" t="str">
        <f>W591</f>
        <v>OXFORD U11 GIRLS</v>
      </c>
      <c r="Z604" s="299" t="s">
        <v>485</v>
      </c>
      <c r="AA604" s="291"/>
    </row>
    <row r="605" spans="21:27" ht="21.95" customHeight="1">
      <c r="U605" s="283" t="s">
        <v>455</v>
      </c>
      <c r="V605" s="391"/>
      <c r="W605" s="289"/>
      <c r="X605" s="290" t="s">
        <v>683</v>
      </c>
      <c r="Y605" s="298" t="str">
        <f>W591</f>
        <v>OXFORD U11 GIRLS</v>
      </c>
      <c r="Z605" s="299" t="s">
        <v>485</v>
      </c>
      <c r="AA605" s="291"/>
    </row>
    <row r="606" spans="21:27" ht="21.95" customHeight="1">
      <c r="U606" s="283" t="s">
        <v>455</v>
      </c>
      <c r="V606" s="391"/>
      <c r="W606" s="289"/>
      <c r="X606" s="290" t="s">
        <v>684</v>
      </c>
      <c r="Y606" s="298" t="str">
        <f>W591</f>
        <v>OXFORD U11 GIRLS</v>
      </c>
      <c r="Z606" s="299" t="s">
        <v>485</v>
      </c>
      <c r="AA606" s="291"/>
    </row>
    <row r="607" spans="21:27" ht="21.95" customHeight="1">
      <c r="U607" s="283" t="s">
        <v>455</v>
      </c>
      <c r="V607" s="391"/>
      <c r="W607" s="289"/>
      <c r="X607" s="293"/>
      <c r="Y607" s="298" t="str">
        <f>W591</f>
        <v>OXFORD U11 GIRLS</v>
      </c>
      <c r="Z607" s="299" t="s">
        <v>485</v>
      </c>
      <c r="AA607" s="291"/>
    </row>
    <row r="608" spans="21:27" ht="21.95" customHeight="1">
      <c r="U608" s="283" t="s">
        <v>455</v>
      </c>
      <c r="V608" s="391"/>
      <c r="W608" s="289"/>
      <c r="X608" s="293"/>
      <c r="Y608" s="298" t="str">
        <f>W591</f>
        <v>OXFORD U11 GIRLS</v>
      </c>
      <c r="Z608" s="299" t="s">
        <v>485</v>
      </c>
      <c r="AA608" s="291"/>
    </row>
    <row r="609" spans="21:27" ht="21.95" customHeight="1">
      <c r="U609" s="283" t="s">
        <v>455</v>
      </c>
      <c r="V609" s="391"/>
      <c r="W609" s="289"/>
      <c r="X609" s="293"/>
      <c r="Y609" s="298" t="str">
        <f>W591</f>
        <v>OXFORD U11 GIRLS</v>
      </c>
      <c r="Z609" s="299" t="s">
        <v>485</v>
      </c>
      <c r="AA609" s="291"/>
    </row>
    <row r="610" spans="21:27" ht="21.95" customHeight="1">
      <c r="U610" s="283" t="s">
        <v>455</v>
      </c>
      <c r="V610" s="391"/>
      <c r="W610" s="289"/>
      <c r="X610" s="293"/>
      <c r="Y610" s="298" t="str">
        <f>W591</f>
        <v>OXFORD U11 GIRLS</v>
      </c>
      <c r="Z610" s="299" t="s">
        <v>485</v>
      </c>
      <c r="AA610" s="291"/>
    </row>
    <row r="611" spans="21:27" ht="21.95" customHeight="1">
      <c r="U611" s="283" t="s">
        <v>455</v>
      </c>
      <c r="V611" s="391"/>
      <c r="W611" s="289"/>
      <c r="X611" s="293"/>
      <c r="Y611" s="298" t="str">
        <f>W591</f>
        <v>OXFORD U11 GIRLS</v>
      </c>
      <c r="Z611" s="299" t="s">
        <v>485</v>
      </c>
      <c r="AA611" s="291"/>
    </row>
    <row r="612" spans="21:27" ht="21.95" customHeight="1">
      <c r="U612" s="283" t="s">
        <v>455</v>
      </c>
      <c r="V612" s="391" t="s">
        <v>44</v>
      </c>
      <c r="W612" s="296" t="s">
        <v>490</v>
      </c>
      <c r="X612" s="300"/>
      <c r="Y612" s="298" t="str">
        <f>W612</f>
        <v>RADLEY U11 GIRLS</v>
      </c>
      <c r="Z612" s="299"/>
      <c r="AA612" s="291"/>
    </row>
    <row r="613" spans="21:27" ht="21.95" customHeight="1">
      <c r="U613" s="283" t="s">
        <v>455</v>
      </c>
      <c r="V613" s="391"/>
      <c r="W613" s="289"/>
      <c r="X613" s="290" t="s">
        <v>498</v>
      </c>
      <c r="Y613" s="298" t="str">
        <f>W612</f>
        <v>RADLEY U11 GIRLS</v>
      </c>
      <c r="Z613" s="299" t="s">
        <v>485</v>
      </c>
      <c r="AA613" s="291"/>
    </row>
    <row r="614" spans="21:27" ht="21.95" customHeight="1">
      <c r="U614" s="283" t="s">
        <v>455</v>
      </c>
      <c r="V614" s="391"/>
      <c r="W614" s="289"/>
      <c r="X614" s="290" t="s">
        <v>499</v>
      </c>
      <c r="Y614" s="298" t="str">
        <f>W612</f>
        <v>RADLEY U11 GIRLS</v>
      </c>
      <c r="Z614" s="299" t="s">
        <v>485</v>
      </c>
      <c r="AA614" s="291"/>
    </row>
    <row r="615" spans="21:27" ht="21.95" customHeight="1">
      <c r="U615" s="283" t="s">
        <v>455</v>
      </c>
      <c r="V615" s="391"/>
      <c r="W615" s="289"/>
      <c r="X615" s="290" t="s">
        <v>500</v>
      </c>
      <c r="Y615" s="298" t="str">
        <f>W612</f>
        <v>RADLEY U11 GIRLS</v>
      </c>
      <c r="Z615" s="299" t="s">
        <v>485</v>
      </c>
      <c r="AA615" s="291"/>
    </row>
    <row r="616" spans="21:27" ht="21.95" customHeight="1">
      <c r="U616" s="283" t="s">
        <v>455</v>
      </c>
      <c r="V616" s="391"/>
      <c r="W616" s="289"/>
      <c r="X616" s="290" t="s">
        <v>501</v>
      </c>
      <c r="Y616" s="298" t="str">
        <f>W612</f>
        <v>RADLEY U11 GIRLS</v>
      </c>
      <c r="Z616" s="299" t="s">
        <v>485</v>
      </c>
      <c r="AA616" s="291"/>
    </row>
    <row r="617" spans="21:27" ht="21.95" customHeight="1">
      <c r="U617" s="283" t="s">
        <v>455</v>
      </c>
      <c r="V617" s="391"/>
      <c r="W617" s="289"/>
      <c r="X617" s="290"/>
      <c r="Y617" s="298" t="str">
        <f>W612</f>
        <v>RADLEY U11 GIRLS</v>
      </c>
      <c r="Z617" s="299" t="s">
        <v>485</v>
      </c>
      <c r="AA617" s="291"/>
    </row>
    <row r="618" spans="21:27" ht="21.95" customHeight="1">
      <c r="U618" s="283" t="s">
        <v>455</v>
      </c>
      <c r="V618" s="391"/>
      <c r="W618" s="289"/>
      <c r="X618" s="290"/>
      <c r="Y618" s="298" t="str">
        <f>W612</f>
        <v>RADLEY U11 GIRLS</v>
      </c>
      <c r="Z618" s="299" t="s">
        <v>485</v>
      </c>
      <c r="AA618" s="291"/>
    </row>
    <row r="619" spans="21:27" ht="21.95" customHeight="1">
      <c r="U619" s="283" t="s">
        <v>455</v>
      </c>
      <c r="V619" s="391"/>
      <c r="W619" s="289"/>
      <c r="X619" s="290"/>
      <c r="Y619" s="298" t="str">
        <f>W612</f>
        <v>RADLEY U11 GIRLS</v>
      </c>
      <c r="Z619" s="299" t="s">
        <v>485</v>
      </c>
      <c r="AA619" s="291"/>
    </row>
    <row r="620" spans="21:27" ht="21.95" customHeight="1">
      <c r="U620" s="283" t="s">
        <v>455</v>
      </c>
      <c r="V620" s="391"/>
      <c r="W620" s="289"/>
      <c r="X620" s="292"/>
      <c r="Y620" s="298" t="str">
        <f>W612</f>
        <v>RADLEY U11 GIRLS</v>
      </c>
      <c r="Z620" s="299" t="s">
        <v>485</v>
      </c>
      <c r="AA620" s="291"/>
    </row>
    <row r="621" spans="21:27" ht="21.95" customHeight="1">
      <c r="U621" s="283" t="s">
        <v>455</v>
      </c>
      <c r="V621" s="391"/>
      <c r="W621" s="289"/>
      <c r="X621" s="292"/>
      <c r="Y621" s="298" t="str">
        <f>W612</f>
        <v>RADLEY U11 GIRLS</v>
      </c>
      <c r="Z621" s="299" t="s">
        <v>485</v>
      </c>
      <c r="AA621" s="291"/>
    </row>
    <row r="622" spans="21:27" ht="21.95" customHeight="1">
      <c r="U622" s="283" t="s">
        <v>455</v>
      </c>
      <c r="V622" s="391"/>
      <c r="W622" s="289"/>
      <c r="X622" s="292"/>
      <c r="Y622" s="298" t="str">
        <f>W612</f>
        <v>RADLEY U11 GIRLS</v>
      </c>
      <c r="Z622" s="299" t="s">
        <v>485</v>
      </c>
      <c r="AA622" s="291"/>
    </row>
    <row r="623" spans="21:27" ht="21.95" customHeight="1">
      <c r="U623" s="283" t="s">
        <v>455</v>
      </c>
      <c r="V623" s="391"/>
      <c r="W623" s="289"/>
      <c r="X623" s="292"/>
      <c r="Y623" s="298" t="str">
        <f>W612</f>
        <v>RADLEY U11 GIRLS</v>
      </c>
      <c r="Z623" s="299" t="s">
        <v>485</v>
      </c>
      <c r="AA623" s="291"/>
    </row>
    <row r="624" spans="21:27" ht="21.95" customHeight="1">
      <c r="U624" s="283" t="s">
        <v>455</v>
      </c>
      <c r="V624" s="391"/>
      <c r="W624" s="289"/>
      <c r="X624" s="292"/>
      <c r="Y624" s="298" t="str">
        <f>W612</f>
        <v>RADLEY U11 GIRLS</v>
      </c>
      <c r="Z624" s="299" t="s">
        <v>485</v>
      </c>
      <c r="AA624" s="291"/>
    </row>
    <row r="625" spans="21:27" ht="21.95" customHeight="1">
      <c r="U625" s="283" t="s">
        <v>455</v>
      </c>
      <c r="V625" s="391"/>
      <c r="W625" s="289"/>
      <c r="X625" s="295"/>
      <c r="Y625" s="298" t="str">
        <f>W612</f>
        <v>RADLEY U11 GIRLS</v>
      </c>
      <c r="Z625" s="299" t="s">
        <v>485</v>
      </c>
      <c r="AA625" s="291"/>
    </row>
    <row r="626" spans="21:27" ht="21.95" customHeight="1">
      <c r="U626" s="283" t="s">
        <v>455</v>
      </c>
      <c r="V626" s="391"/>
      <c r="W626" s="289"/>
      <c r="X626" s="295"/>
      <c r="Y626" s="298" t="str">
        <f>W612</f>
        <v>RADLEY U11 GIRLS</v>
      </c>
      <c r="Z626" s="299" t="s">
        <v>485</v>
      </c>
      <c r="AA626" s="291"/>
    </row>
    <row r="627" spans="21:27" ht="21.95" customHeight="1">
      <c r="U627" s="283" t="s">
        <v>455</v>
      </c>
      <c r="V627" s="391"/>
      <c r="W627" s="289"/>
      <c r="X627" s="293"/>
      <c r="Y627" s="298" t="str">
        <f>W612</f>
        <v>RADLEY U11 GIRLS</v>
      </c>
      <c r="Z627" s="299" t="s">
        <v>485</v>
      </c>
      <c r="AA627" s="291"/>
    </row>
    <row r="628" spans="21:27" ht="21.95" customHeight="1">
      <c r="U628" s="283" t="s">
        <v>455</v>
      </c>
      <c r="V628" s="391"/>
      <c r="W628" s="289"/>
      <c r="X628" s="293"/>
      <c r="Y628" s="298" t="str">
        <f>W612</f>
        <v>RADLEY U11 GIRLS</v>
      </c>
      <c r="Z628" s="299" t="s">
        <v>485</v>
      </c>
      <c r="AA628" s="291"/>
    </row>
    <row r="629" spans="21:27" ht="21.95" customHeight="1">
      <c r="U629" s="283" t="s">
        <v>455</v>
      </c>
      <c r="V629" s="391"/>
      <c r="W629" s="289"/>
      <c r="X629" s="293"/>
      <c r="Y629" s="298" t="str">
        <f>W612</f>
        <v>RADLEY U11 GIRLS</v>
      </c>
      <c r="Z629" s="299" t="s">
        <v>485</v>
      </c>
      <c r="AA629" s="291"/>
    </row>
    <row r="630" spans="21:27" ht="21.95" customHeight="1">
      <c r="U630" s="283" t="s">
        <v>455</v>
      </c>
      <c r="V630" s="391"/>
      <c r="W630" s="289"/>
      <c r="X630" s="293"/>
      <c r="Y630" s="298" t="str">
        <f>W612</f>
        <v>RADLEY U11 GIRLS</v>
      </c>
      <c r="Z630" s="299" t="s">
        <v>485</v>
      </c>
      <c r="AA630" s="291"/>
    </row>
    <row r="631" spans="21:27" ht="21.95" customHeight="1">
      <c r="U631" s="283" t="s">
        <v>455</v>
      </c>
      <c r="V631" s="391"/>
      <c r="W631" s="289"/>
      <c r="X631" s="293"/>
      <c r="Y631" s="298" t="str">
        <f>W612</f>
        <v>RADLEY U11 GIRLS</v>
      </c>
      <c r="Z631" s="299" t="s">
        <v>485</v>
      </c>
      <c r="AA631" s="291"/>
    </row>
    <row r="632" spans="21:27" ht="21.95" customHeight="1">
      <c r="U632" s="283" t="s">
        <v>455</v>
      </c>
      <c r="V632" s="391"/>
      <c r="W632" s="289"/>
      <c r="X632" s="293"/>
      <c r="Y632" s="298" t="str">
        <f>W612</f>
        <v>RADLEY U11 GIRLS</v>
      </c>
      <c r="Z632" s="299" t="s">
        <v>485</v>
      </c>
      <c r="AA632" s="291"/>
    </row>
    <row r="633" spans="21:27" ht="21.95" customHeight="1">
      <c r="U633" s="283" t="s">
        <v>455</v>
      </c>
      <c r="V633" s="391" t="s">
        <v>52</v>
      </c>
      <c r="W633" s="296" t="s">
        <v>491</v>
      </c>
      <c r="X633" s="300"/>
      <c r="Y633" s="298" t="str">
        <f>W633</f>
        <v>WHITE HORSE U11 GIRLS</v>
      </c>
      <c r="Z633" s="299"/>
      <c r="AA633" s="291"/>
    </row>
    <row r="634" spans="21:27" ht="21.95" customHeight="1">
      <c r="U634" s="283" t="s">
        <v>455</v>
      </c>
      <c r="V634" s="391"/>
      <c r="W634" s="289"/>
      <c r="X634" s="290"/>
      <c r="Y634" s="298" t="str">
        <f>W633</f>
        <v>WHITE HORSE U11 GIRLS</v>
      </c>
      <c r="Z634" s="299" t="s">
        <v>485</v>
      </c>
      <c r="AA634" s="291"/>
    </row>
    <row r="635" spans="21:27" ht="21.95" customHeight="1">
      <c r="U635" s="283" t="s">
        <v>455</v>
      </c>
      <c r="V635" s="391"/>
      <c r="W635" s="289"/>
      <c r="X635" s="292"/>
      <c r="Y635" s="298" t="str">
        <f>W633</f>
        <v>WHITE HORSE U11 GIRLS</v>
      </c>
      <c r="Z635" s="299" t="s">
        <v>485</v>
      </c>
      <c r="AA635" s="291"/>
    </row>
    <row r="636" spans="21:27" ht="21.95" customHeight="1">
      <c r="U636" s="283" t="s">
        <v>455</v>
      </c>
      <c r="V636" s="391"/>
      <c r="W636" s="289"/>
      <c r="X636" s="293"/>
      <c r="Y636" s="298" t="str">
        <f>W633</f>
        <v>WHITE HORSE U11 GIRLS</v>
      </c>
      <c r="Z636" s="299" t="s">
        <v>485</v>
      </c>
      <c r="AA636" s="291"/>
    </row>
    <row r="637" spans="21:27" ht="21.95" customHeight="1">
      <c r="U637" s="283" t="s">
        <v>455</v>
      </c>
      <c r="V637" s="391"/>
      <c r="W637" s="289"/>
      <c r="X637" s="293"/>
      <c r="Y637" s="298" t="str">
        <f>W633</f>
        <v>WHITE HORSE U11 GIRLS</v>
      </c>
      <c r="Z637" s="299" t="s">
        <v>485</v>
      </c>
      <c r="AA637" s="291"/>
    </row>
    <row r="638" spans="21:27" ht="21.95" customHeight="1">
      <c r="U638" s="283" t="s">
        <v>455</v>
      </c>
      <c r="V638" s="391"/>
      <c r="W638" s="289"/>
      <c r="X638" s="293"/>
      <c r="Y638" s="298" t="str">
        <f>W633</f>
        <v>WHITE HORSE U11 GIRLS</v>
      </c>
      <c r="Z638" s="299" t="s">
        <v>485</v>
      </c>
      <c r="AA638" s="291"/>
    </row>
    <row r="639" spans="21:27" ht="21.95" customHeight="1">
      <c r="U639" s="283" t="s">
        <v>455</v>
      </c>
      <c r="V639" s="391"/>
      <c r="W639" s="289"/>
      <c r="X639" s="293"/>
      <c r="Y639" s="298" t="str">
        <f>W633</f>
        <v>WHITE HORSE U11 GIRLS</v>
      </c>
      <c r="Z639" s="299" t="s">
        <v>485</v>
      </c>
      <c r="AA639" s="291"/>
    </row>
    <row r="640" spans="21:27" ht="21.95" customHeight="1">
      <c r="U640" s="283" t="s">
        <v>455</v>
      </c>
      <c r="V640" s="391"/>
      <c r="W640" s="289"/>
      <c r="X640" s="293"/>
      <c r="Y640" s="298" t="str">
        <f>W633</f>
        <v>WHITE HORSE U11 GIRLS</v>
      </c>
      <c r="Z640" s="299" t="s">
        <v>485</v>
      </c>
      <c r="AA640" s="291"/>
    </row>
    <row r="641" spans="21:27" ht="21.95" customHeight="1">
      <c r="U641" s="283" t="s">
        <v>455</v>
      </c>
      <c r="V641" s="391"/>
      <c r="W641" s="289"/>
      <c r="X641" s="293"/>
      <c r="Y641" s="298" t="str">
        <f>W633</f>
        <v>WHITE HORSE U11 GIRLS</v>
      </c>
      <c r="Z641" s="299" t="s">
        <v>485</v>
      </c>
      <c r="AA641" s="291"/>
    </row>
    <row r="642" spans="21:27" ht="21.95" customHeight="1">
      <c r="U642" s="283" t="s">
        <v>455</v>
      </c>
      <c r="V642" s="391"/>
      <c r="W642" s="289"/>
      <c r="X642" s="293"/>
      <c r="Y642" s="298" t="str">
        <f>W633</f>
        <v>WHITE HORSE U11 GIRLS</v>
      </c>
      <c r="Z642" s="299" t="s">
        <v>485</v>
      </c>
      <c r="AA642" s="291"/>
    </row>
    <row r="643" spans="21:27" ht="21.95" customHeight="1">
      <c r="U643" s="283" t="s">
        <v>455</v>
      </c>
      <c r="V643" s="391"/>
      <c r="W643" s="289"/>
      <c r="X643" s="293"/>
      <c r="Y643" s="298" t="str">
        <f>W633</f>
        <v>WHITE HORSE U11 GIRLS</v>
      </c>
      <c r="Z643" s="299" t="s">
        <v>485</v>
      </c>
      <c r="AA643" s="291"/>
    </row>
    <row r="644" spans="21:27" ht="21.95" customHeight="1">
      <c r="U644" s="283" t="s">
        <v>455</v>
      </c>
      <c r="V644" s="391"/>
      <c r="W644" s="289"/>
      <c r="X644" s="293"/>
      <c r="Y644" s="298" t="str">
        <f>W633</f>
        <v>WHITE HORSE U11 GIRLS</v>
      </c>
      <c r="Z644" s="299" t="s">
        <v>485</v>
      </c>
      <c r="AA644" s="291"/>
    </row>
    <row r="645" spans="21:27" ht="21.95" customHeight="1">
      <c r="U645" s="283" t="s">
        <v>455</v>
      </c>
      <c r="V645" s="391"/>
      <c r="W645" s="289"/>
      <c r="X645" s="293"/>
      <c r="Y645" s="298" t="str">
        <f>W633</f>
        <v>WHITE HORSE U11 GIRLS</v>
      </c>
      <c r="Z645" s="299" t="s">
        <v>485</v>
      </c>
      <c r="AA645" s="291"/>
    </row>
    <row r="646" spans="21:27" ht="21.95" customHeight="1">
      <c r="U646" s="283" t="s">
        <v>455</v>
      </c>
      <c r="V646" s="391"/>
      <c r="W646" s="289"/>
      <c r="X646" s="293"/>
      <c r="Y646" s="298" t="str">
        <f>W633</f>
        <v>WHITE HORSE U11 GIRLS</v>
      </c>
      <c r="Z646" s="299" t="s">
        <v>485</v>
      </c>
      <c r="AA646" s="291"/>
    </row>
    <row r="647" spans="21:27" ht="21.95" customHeight="1">
      <c r="U647" s="283" t="s">
        <v>455</v>
      </c>
      <c r="V647" s="391"/>
      <c r="W647" s="289"/>
      <c r="X647" s="293"/>
      <c r="Y647" s="298" t="str">
        <f>W633</f>
        <v>WHITE HORSE U11 GIRLS</v>
      </c>
      <c r="Z647" s="299" t="s">
        <v>485</v>
      </c>
      <c r="AA647" s="291"/>
    </row>
    <row r="648" spans="21:27" ht="21.95" customHeight="1">
      <c r="U648" s="283" t="s">
        <v>455</v>
      </c>
      <c r="V648" s="391"/>
      <c r="W648" s="289"/>
      <c r="X648" s="293"/>
      <c r="Y648" s="298" t="str">
        <f>W633</f>
        <v>WHITE HORSE U11 GIRLS</v>
      </c>
      <c r="Z648" s="299" t="s">
        <v>485</v>
      </c>
      <c r="AA648" s="291"/>
    </row>
    <row r="649" spans="21:27" ht="21.95" customHeight="1">
      <c r="U649" s="283" t="s">
        <v>455</v>
      </c>
      <c r="V649" s="391"/>
      <c r="W649" s="289"/>
      <c r="X649" s="293"/>
      <c r="Y649" s="298" t="str">
        <f>W633</f>
        <v>WHITE HORSE U11 GIRLS</v>
      </c>
      <c r="Z649" s="299" t="s">
        <v>485</v>
      </c>
      <c r="AA649" s="291"/>
    </row>
    <row r="650" spans="21:27" ht="21.95" customHeight="1">
      <c r="U650" s="283" t="s">
        <v>455</v>
      </c>
      <c r="V650" s="391"/>
      <c r="W650" s="289"/>
      <c r="X650" s="293"/>
      <c r="Y650" s="298" t="str">
        <f>W633</f>
        <v>WHITE HORSE U11 GIRLS</v>
      </c>
      <c r="Z650" s="299" t="s">
        <v>485</v>
      </c>
      <c r="AA650" s="291"/>
    </row>
    <row r="651" spans="21:27" ht="21.95" customHeight="1">
      <c r="U651" s="283" t="s">
        <v>455</v>
      </c>
      <c r="V651" s="391"/>
      <c r="W651" s="289"/>
      <c r="X651" s="293"/>
      <c r="Y651" s="298" t="str">
        <f>W633</f>
        <v>WHITE HORSE U11 GIRLS</v>
      </c>
      <c r="Z651" s="299" t="s">
        <v>485</v>
      </c>
      <c r="AA651" s="291"/>
    </row>
    <row r="652" spans="21:27" ht="21.95" customHeight="1">
      <c r="U652" s="283" t="s">
        <v>455</v>
      </c>
      <c r="V652" s="391"/>
      <c r="W652" s="289"/>
      <c r="X652" s="293"/>
      <c r="Y652" s="298" t="str">
        <f>W633</f>
        <v>WHITE HORSE U11 GIRLS</v>
      </c>
      <c r="Z652" s="299" t="s">
        <v>485</v>
      </c>
      <c r="AA652" s="291"/>
    </row>
    <row r="653" spans="21:27" ht="21.95" customHeight="1">
      <c r="U653" s="283" t="s">
        <v>455</v>
      </c>
      <c r="V653" s="391"/>
      <c r="W653" s="289"/>
      <c r="X653" s="293"/>
      <c r="Y653" s="298" t="str">
        <f>W633</f>
        <v>WHITE HORSE U11 GIRLS</v>
      </c>
      <c r="Z653" s="299" t="s">
        <v>485</v>
      </c>
      <c r="AA653" s="291"/>
    </row>
    <row r="654" spans="21:27" ht="21.95" customHeight="1">
      <c r="U654" s="283" t="s">
        <v>455</v>
      </c>
      <c r="V654" s="391" t="s">
        <v>231</v>
      </c>
      <c r="W654" s="296" t="s">
        <v>492</v>
      </c>
      <c r="X654" s="300"/>
      <c r="Y654" s="298" t="str">
        <f>W654</f>
        <v>WITNEY U11 GIRLS</v>
      </c>
      <c r="Z654" s="299"/>
      <c r="AA654" s="291"/>
    </row>
    <row r="655" spans="21:27" ht="21.95" customHeight="1">
      <c r="U655" s="283" t="s">
        <v>455</v>
      </c>
      <c r="V655" s="391"/>
      <c r="W655" s="289"/>
      <c r="X655" s="290" t="s">
        <v>639</v>
      </c>
      <c r="Y655" s="298" t="str">
        <f>W654</f>
        <v>WITNEY U11 GIRLS</v>
      </c>
      <c r="Z655" s="299" t="s">
        <v>485</v>
      </c>
      <c r="AA655" s="291"/>
    </row>
    <row r="656" spans="21:27" ht="21.95" customHeight="1">
      <c r="U656" s="283" t="s">
        <v>455</v>
      </c>
      <c r="V656" s="391"/>
      <c r="W656" s="289"/>
      <c r="X656" s="290" t="s">
        <v>640</v>
      </c>
      <c r="Y656" s="298" t="str">
        <f>W654</f>
        <v>WITNEY U11 GIRLS</v>
      </c>
      <c r="Z656" s="299" t="s">
        <v>485</v>
      </c>
      <c r="AA656" s="291"/>
    </row>
    <row r="657" spans="21:27" ht="21.95" customHeight="1">
      <c r="U657" s="283" t="s">
        <v>455</v>
      </c>
      <c r="V657" s="391"/>
      <c r="W657" s="289"/>
      <c r="X657" s="290" t="s">
        <v>641</v>
      </c>
      <c r="Y657" s="298" t="str">
        <f>W654</f>
        <v>WITNEY U11 GIRLS</v>
      </c>
      <c r="Z657" s="299" t="s">
        <v>485</v>
      </c>
      <c r="AA657" s="291"/>
    </row>
    <row r="658" spans="21:27" ht="21.95" customHeight="1">
      <c r="U658" s="283" t="s">
        <v>455</v>
      </c>
      <c r="V658" s="391"/>
      <c r="W658" s="289"/>
      <c r="X658" s="290" t="s">
        <v>642</v>
      </c>
      <c r="Y658" s="298" t="str">
        <f>W654</f>
        <v>WITNEY U11 GIRLS</v>
      </c>
      <c r="Z658" s="299" t="s">
        <v>485</v>
      </c>
      <c r="AA658" s="291"/>
    </row>
    <row r="659" spans="21:27" ht="21.95" customHeight="1">
      <c r="U659" s="283" t="s">
        <v>455</v>
      </c>
      <c r="V659" s="391"/>
      <c r="W659" s="289"/>
      <c r="X659" s="290" t="s">
        <v>643</v>
      </c>
      <c r="Y659" s="298" t="str">
        <f>W654</f>
        <v>WITNEY U11 GIRLS</v>
      </c>
      <c r="Z659" s="299" t="s">
        <v>485</v>
      </c>
      <c r="AA659" s="291"/>
    </row>
    <row r="660" spans="21:27" ht="21.95" customHeight="1">
      <c r="U660" s="283" t="s">
        <v>455</v>
      </c>
      <c r="V660" s="391"/>
      <c r="W660" s="289"/>
      <c r="X660" s="290" t="s">
        <v>644</v>
      </c>
      <c r="Y660" s="298" t="str">
        <f>W654</f>
        <v>WITNEY U11 GIRLS</v>
      </c>
      <c r="Z660" s="299" t="s">
        <v>485</v>
      </c>
      <c r="AA660" s="291"/>
    </row>
    <row r="661" spans="21:27" ht="21.95" customHeight="1">
      <c r="U661" s="283" t="s">
        <v>455</v>
      </c>
      <c r="V661" s="391"/>
      <c r="W661" s="289"/>
      <c r="X661" s="293"/>
      <c r="Y661" s="298" t="str">
        <f>W654</f>
        <v>WITNEY U11 GIRLS</v>
      </c>
      <c r="Z661" s="299" t="s">
        <v>485</v>
      </c>
      <c r="AA661" s="291"/>
    </row>
    <row r="662" spans="21:27" ht="21.95" customHeight="1">
      <c r="U662" s="283" t="s">
        <v>455</v>
      </c>
      <c r="V662" s="391"/>
      <c r="W662" s="289"/>
      <c r="X662" s="293"/>
      <c r="Y662" s="298" t="str">
        <f>W654</f>
        <v>WITNEY U11 GIRLS</v>
      </c>
      <c r="Z662" s="299" t="s">
        <v>485</v>
      </c>
      <c r="AA662" s="291"/>
    </row>
    <row r="663" spans="21:27" ht="21.95" customHeight="1">
      <c r="U663" s="283" t="s">
        <v>455</v>
      </c>
      <c r="V663" s="391"/>
      <c r="W663" s="289"/>
      <c r="X663" s="293"/>
      <c r="Y663" s="298" t="str">
        <f>W654</f>
        <v>WITNEY U11 GIRLS</v>
      </c>
      <c r="Z663" s="299" t="s">
        <v>485</v>
      </c>
      <c r="AA663" s="291"/>
    </row>
    <row r="664" spans="21:27" ht="21.95" customHeight="1">
      <c r="U664" s="283" t="s">
        <v>455</v>
      </c>
      <c r="V664" s="391"/>
      <c r="W664" s="289"/>
      <c r="X664" s="293"/>
      <c r="Y664" s="298" t="str">
        <f>W654</f>
        <v>WITNEY U11 GIRLS</v>
      </c>
      <c r="Z664" s="299" t="s">
        <v>485</v>
      </c>
      <c r="AA664" s="291"/>
    </row>
    <row r="665" spans="21:27" ht="21.95" customHeight="1">
      <c r="U665" s="283" t="s">
        <v>455</v>
      </c>
      <c r="V665" s="391"/>
      <c r="W665" s="289"/>
      <c r="X665" s="293"/>
      <c r="Y665" s="298" t="str">
        <f>W654</f>
        <v>WITNEY U11 GIRLS</v>
      </c>
      <c r="Z665" s="299" t="s">
        <v>485</v>
      </c>
      <c r="AA665" s="291"/>
    </row>
    <row r="666" spans="21:27" ht="21.95" customHeight="1">
      <c r="U666" s="283" t="s">
        <v>455</v>
      </c>
      <c r="V666" s="391"/>
      <c r="W666" s="289"/>
      <c r="X666" s="293"/>
      <c r="Y666" s="298" t="str">
        <f>W654</f>
        <v>WITNEY U11 GIRLS</v>
      </c>
      <c r="Z666" s="299" t="s">
        <v>485</v>
      </c>
      <c r="AA666" s="291"/>
    </row>
    <row r="667" spans="21:27" ht="21.95" customHeight="1">
      <c r="U667" s="283" t="s">
        <v>455</v>
      </c>
      <c r="V667" s="391"/>
      <c r="W667" s="289"/>
      <c r="X667" s="293"/>
      <c r="Y667" s="298" t="str">
        <f>W654</f>
        <v>WITNEY U11 GIRLS</v>
      </c>
      <c r="Z667" s="299" t="s">
        <v>485</v>
      </c>
      <c r="AA667" s="291"/>
    </row>
    <row r="668" spans="21:27" ht="21.95" customHeight="1">
      <c r="U668" s="283" t="s">
        <v>455</v>
      </c>
      <c r="V668" s="391"/>
      <c r="W668" s="289"/>
      <c r="X668" s="293"/>
      <c r="Y668" s="298" t="str">
        <f>W654</f>
        <v>WITNEY U11 GIRLS</v>
      </c>
      <c r="Z668" s="299" t="s">
        <v>485</v>
      </c>
      <c r="AA668" s="291"/>
    </row>
    <row r="669" spans="21:27" ht="21.95" customHeight="1">
      <c r="U669" s="283" t="s">
        <v>455</v>
      </c>
      <c r="V669" s="391"/>
      <c r="W669" s="289"/>
      <c r="X669" s="293"/>
      <c r="Y669" s="298" t="str">
        <f>W654</f>
        <v>WITNEY U11 GIRLS</v>
      </c>
      <c r="Z669" s="299" t="s">
        <v>485</v>
      </c>
      <c r="AA669" s="291"/>
    </row>
    <row r="670" spans="21:27" ht="21.95" customHeight="1">
      <c r="U670" s="283" t="s">
        <v>455</v>
      </c>
      <c r="V670" s="391"/>
      <c r="W670" s="289"/>
      <c r="X670" s="293"/>
      <c r="Y670" s="298" t="str">
        <f>W654</f>
        <v>WITNEY U11 GIRLS</v>
      </c>
      <c r="Z670" s="299" t="s">
        <v>485</v>
      </c>
      <c r="AA670" s="291"/>
    </row>
    <row r="671" spans="21:27" ht="21.95" customHeight="1">
      <c r="U671" s="283" t="s">
        <v>455</v>
      </c>
      <c r="V671" s="391"/>
      <c r="W671" s="289"/>
      <c r="X671" s="293"/>
      <c r="Y671" s="298" t="str">
        <f>W654</f>
        <v>WITNEY U11 GIRLS</v>
      </c>
      <c r="Z671" s="299" t="s">
        <v>485</v>
      </c>
      <c r="AA671" s="291"/>
    </row>
    <row r="672" spans="21:27" ht="21.95" customHeight="1">
      <c r="U672" s="283" t="s">
        <v>455</v>
      </c>
      <c r="V672" s="391"/>
      <c r="W672" s="289"/>
      <c r="X672" s="293"/>
      <c r="Y672" s="298" t="str">
        <f>W654</f>
        <v>WITNEY U11 GIRLS</v>
      </c>
      <c r="Z672" s="299" t="s">
        <v>485</v>
      </c>
      <c r="AA672" s="291"/>
    </row>
    <row r="673" spans="21:27" ht="21.95" customHeight="1">
      <c r="U673" s="283" t="s">
        <v>455</v>
      </c>
      <c r="V673" s="391"/>
      <c r="W673" s="289"/>
      <c r="X673" s="293"/>
      <c r="Y673" s="298" t="str">
        <f>W654</f>
        <v>WITNEY U11 GIRLS</v>
      </c>
      <c r="Z673" s="299" t="s">
        <v>485</v>
      </c>
      <c r="AA673" s="291"/>
    </row>
    <row r="674" spans="21:27" ht="21.95" customHeight="1">
      <c r="U674" s="283" t="s">
        <v>455</v>
      </c>
      <c r="V674" s="391"/>
      <c r="W674" s="289"/>
      <c r="X674" s="293"/>
      <c r="Y674" s="298" t="str">
        <f>W654</f>
        <v>WITNEY U11 GIRLS</v>
      </c>
      <c r="Z674" s="299" t="s">
        <v>485</v>
      </c>
      <c r="AA674" s="291"/>
    </row>
    <row r="675" spans="21:27" ht="21.95" customHeight="1">
      <c r="U675"/>
      <c r="V675" s="275"/>
      <c r="W675" s="302"/>
      <c r="X675" s="303"/>
      <c r="Y675" s="304"/>
      <c r="Z675" s="305"/>
      <c r="AA675" s="283"/>
    </row>
    <row r="676" spans="21:27" ht="21.95" customHeight="1">
      <c r="U676"/>
      <c r="V676" s="275"/>
      <c r="W676" s="302"/>
      <c r="X676" s="303"/>
      <c r="Y676" s="304"/>
      <c r="Z676" s="305"/>
      <c r="AA676" s="283"/>
    </row>
    <row r="677" spans="21:27" ht="21.95" customHeight="1">
      <c r="U677"/>
      <c r="V677" s="275"/>
      <c r="W677" s="302"/>
      <c r="X677" s="303"/>
      <c r="Y677" s="304"/>
      <c r="Z677" s="305"/>
      <c r="AA677" s="283"/>
    </row>
    <row r="678" spans="21:27" ht="21.95" customHeight="1">
      <c r="U678"/>
      <c r="V678" s="275"/>
      <c r="W678" s="302"/>
      <c r="X678" s="303"/>
      <c r="Y678" s="304"/>
      <c r="Z678" s="305"/>
      <c r="AA678" s="283"/>
    </row>
    <row r="679" spans="21:27" ht="21.95" customHeight="1">
      <c r="U679"/>
      <c r="V679" s="275"/>
      <c r="W679" s="302"/>
      <c r="X679" s="303"/>
      <c r="Y679" s="304"/>
      <c r="Z679" s="305"/>
      <c r="AA679" s="283"/>
    </row>
    <row r="680" spans="21:27" ht="21.95" customHeight="1">
      <c r="U680"/>
      <c r="V680" s="275"/>
      <c r="W680" s="302"/>
      <c r="X680" s="303"/>
      <c r="Y680" s="304"/>
      <c r="Z680" s="305"/>
      <c r="AA680" s="283"/>
    </row>
    <row r="681" spans="21:27" ht="21.95" customHeight="1">
      <c r="U681"/>
      <c r="V681" s="275"/>
      <c r="W681" s="302"/>
      <c r="X681" s="303"/>
      <c r="Y681" s="304"/>
      <c r="Z681" s="305"/>
      <c r="AA681" s="283"/>
    </row>
    <row r="682" spans="21:27" ht="21.95" customHeight="1">
      <c r="U682"/>
      <c r="V682" s="275"/>
      <c r="W682" s="302"/>
      <c r="X682" s="303"/>
      <c r="Y682" s="304"/>
      <c r="Z682" s="305"/>
      <c r="AA682" s="283"/>
    </row>
    <row r="683" spans="21:27" ht="21.95" customHeight="1">
      <c r="U683"/>
      <c r="V683" s="275"/>
      <c r="W683" s="302"/>
      <c r="X683" s="303"/>
      <c r="Y683" s="304"/>
      <c r="Z683" s="305"/>
      <c r="AA683" s="283"/>
    </row>
  </sheetData>
  <mergeCells count="37">
    <mergeCell ref="V654:V674"/>
    <mergeCell ref="V549:V569"/>
    <mergeCell ref="V570:V590"/>
    <mergeCell ref="V591:V611"/>
    <mergeCell ref="V612:V632"/>
    <mergeCell ref="V633:V653"/>
    <mergeCell ref="V444:V464"/>
    <mergeCell ref="V465:V485"/>
    <mergeCell ref="V486:V506"/>
    <mergeCell ref="V507:V527"/>
    <mergeCell ref="V528:V548"/>
    <mergeCell ref="V339:V359"/>
    <mergeCell ref="V360:V380"/>
    <mergeCell ref="V381:V401"/>
    <mergeCell ref="V402:V422"/>
    <mergeCell ref="V423:V443"/>
    <mergeCell ref="V234:V254"/>
    <mergeCell ref="V255:V275"/>
    <mergeCell ref="V276:V296"/>
    <mergeCell ref="V297:V317"/>
    <mergeCell ref="V318:V338"/>
    <mergeCell ref="V129:V149"/>
    <mergeCell ref="V150:V170"/>
    <mergeCell ref="V171:V191"/>
    <mergeCell ref="V192:V212"/>
    <mergeCell ref="V213:V233"/>
    <mergeCell ref="V24:V44"/>
    <mergeCell ref="V45:V65"/>
    <mergeCell ref="V66:V86"/>
    <mergeCell ref="V87:V107"/>
    <mergeCell ref="V108:V128"/>
    <mergeCell ref="A13:B14"/>
    <mergeCell ref="C13:D14"/>
    <mergeCell ref="B4:D4"/>
    <mergeCell ref="A1:D1"/>
    <mergeCell ref="V1:Z1"/>
    <mergeCell ref="V3:V23"/>
  </mergeCells>
  <phoneticPr fontId="8" type="noConversion"/>
  <conditionalFormatting sqref="J9:S16">
    <cfRule type="cellIs" dxfId="1" priority="1" operator="equal">
      <formula>"y"</formula>
    </cfRule>
  </conditionalFormatting>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3" enableFormatConditionsCalculation="0">
    <tabColor indexed="14"/>
    <pageSetUpPr fitToPage="1"/>
  </sheetPr>
  <dimension ref="A1:CL479"/>
  <sheetViews>
    <sheetView view="pageBreakPreview" zoomScale="90" zoomScaleNormal="75" zoomScaleSheetLayoutView="90" workbookViewId="0">
      <pane ySplit="3" topLeftCell="A154" activePane="bottomLeft" state="frozen"/>
      <selection pane="bottomLeft" activeCell="K213" sqref="K213"/>
    </sheetView>
  </sheetViews>
  <sheetFormatPr defaultRowHeight="13.15" customHeight="1"/>
  <cols>
    <col min="1" max="1" width="5.7109375" style="4" customWidth="1"/>
    <col min="2" max="2" width="5.7109375" style="38" customWidth="1"/>
    <col min="3" max="3" width="10.7109375" style="40" customWidth="1"/>
    <col min="4" max="4" width="28.7109375" style="38" customWidth="1"/>
    <col min="5" max="5" width="22.7109375" style="38" customWidth="1"/>
    <col min="6" max="7" width="3.42578125" style="60" customWidth="1"/>
    <col min="8" max="8" width="3.7109375" style="38" customWidth="1"/>
    <col min="9" max="9" width="5.7109375" style="4" customWidth="1"/>
    <col min="10" max="10" width="5.7109375" style="38" customWidth="1"/>
    <col min="11" max="11" width="10.7109375" style="38" customWidth="1"/>
    <col min="12" max="12" width="28.7109375" style="38" customWidth="1"/>
    <col min="13" max="13" width="24.7109375" style="222" customWidth="1"/>
    <col min="14" max="15" width="3.42578125" style="60" customWidth="1"/>
    <col min="16" max="16" width="3.42578125" style="38" customWidth="1"/>
    <col min="17" max="17" width="4" style="63" customWidth="1"/>
    <col min="18" max="18" width="6.7109375" style="63" customWidth="1"/>
    <col min="19" max="20" width="6.7109375" style="43" customWidth="1"/>
    <col min="21" max="21" width="3.85546875" style="38" customWidth="1"/>
    <col min="22" max="29" width="6.7109375" style="38" customWidth="1"/>
    <col min="30" max="30" width="3.42578125" style="38" customWidth="1"/>
    <col min="31" max="31" width="30.5703125" style="39" customWidth="1"/>
    <col min="32" max="33" width="4.7109375" style="3" customWidth="1"/>
    <col min="34" max="34" width="20.7109375" style="3" customWidth="1"/>
    <col min="35" max="36" width="4.7109375" style="3" customWidth="1"/>
    <col min="37" max="37" width="20.7109375" style="3" customWidth="1"/>
    <col min="38" max="39" width="4.7109375" style="3" customWidth="1"/>
    <col min="40" max="40" width="20.7109375" style="3" customWidth="1"/>
    <col min="41" max="42" width="4.7109375" style="3" customWidth="1"/>
    <col min="43" max="43" width="20.7109375" style="3" customWidth="1"/>
    <col min="44" max="45" width="4.7109375" style="3" customWidth="1"/>
    <col min="46" max="46" width="20.7109375" style="3" customWidth="1"/>
    <col min="47" max="48" width="4.7109375" style="3" customWidth="1"/>
    <col min="49" max="49" width="20.7109375" style="3" customWidth="1"/>
    <col min="50" max="51" width="4.7109375" style="3" customWidth="1"/>
    <col min="52" max="52" width="20.7109375" style="3" customWidth="1"/>
    <col min="53" max="53" width="4.7109375" style="3" customWidth="1"/>
    <col min="54" max="54" width="20.7109375" style="3" customWidth="1"/>
    <col min="55" max="55" width="4.7109375" style="3" customWidth="1"/>
    <col min="56" max="56" width="20.7109375" style="3" customWidth="1"/>
    <col min="57" max="57" width="4.7109375" style="3" customWidth="1"/>
    <col min="58" max="58" width="20.7109375" style="3" customWidth="1"/>
    <col min="59" max="59" width="4.7109375" style="3" customWidth="1"/>
    <col min="60" max="61" width="20.7109375" style="3" customWidth="1"/>
    <col min="62" max="65" width="8.7109375" style="43" customWidth="1"/>
    <col min="66" max="67" width="10.85546875" style="43" customWidth="1"/>
    <col min="68" max="68" width="11.7109375" style="43" customWidth="1"/>
    <col min="69" max="80" width="8.7109375" style="47" customWidth="1"/>
    <col min="81" max="83" width="9.140625" style="47"/>
    <col min="84" max="90" width="9.140625" style="175"/>
    <col min="91" max="16384" width="9.140625" style="1"/>
  </cols>
  <sheetData>
    <row r="1" spans="1:90" ht="33" customHeight="1">
      <c r="A1" s="409" t="str">
        <f>'MATCH DETAILS'!A1:D1</f>
        <v>OXFORDSHIRE (Fit to Run) TRACK &amp; FIELD LEAGUE 2013</v>
      </c>
      <c r="B1" s="410"/>
      <c r="C1" s="410"/>
      <c r="D1" s="410"/>
      <c r="E1" s="410"/>
      <c r="F1" s="410"/>
      <c r="G1" s="410"/>
      <c r="H1" s="410"/>
      <c r="I1" s="410"/>
      <c r="J1" s="410"/>
      <c r="K1" s="410"/>
      <c r="L1" s="410"/>
      <c r="M1" s="410"/>
      <c r="N1" s="410"/>
      <c r="O1" s="411"/>
      <c r="Q1" s="398" t="s">
        <v>187</v>
      </c>
      <c r="R1" s="398"/>
      <c r="S1" s="398" t="s">
        <v>184</v>
      </c>
      <c r="T1" s="398"/>
      <c r="U1" s="32"/>
      <c r="V1" s="408" t="str">
        <f>'MATCH DETAILS'!B5</f>
        <v>ABINGDON</v>
      </c>
      <c r="W1" s="408" t="str">
        <f>'MATCH DETAILS'!B6</f>
        <v>BANBURY</v>
      </c>
      <c r="X1" s="408" t="str">
        <f>'MATCH DETAILS'!B7</f>
        <v>BICESTER</v>
      </c>
      <c r="Y1" s="408" t="str">
        <f>'MATCH DETAILS'!B8</f>
        <v>TEAM KENNET</v>
      </c>
      <c r="Z1" s="408" t="str">
        <f>'MATCH DETAILS'!B9</f>
        <v>OXFORD CITY</v>
      </c>
      <c r="AA1" s="408" t="str">
        <f>'MATCH DETAILS'!B10</f>
        <v>RADLEY</v>
      </c>
      <c r="AB1" s="401" t="str">
        <f>'MATCH DETAILS'!B11</f>
        <v>WHITE HORSE</v>
      </c>
      <c r="AC1" s="408" t="str">
        <f>'MATCH DETAILS'!B12</f>
        <v>WITNEY</v>
      </c>
      <c r="BQ1" s="46"/>
      <c r="BR1" s="46"/>
      <c r="BS1" s="46"/>
      <c r="BT1" s="46"/>
      <c r="BU1" s="46"/>
      <c r="BV1" s="46"/>
    </row>
    <row r="2" spans="1:90" s="44" customFormat="1" ht="20.100000000000001" customHeight="1">
      <c r="A2" s="402" t="s">
        <v>55</v>
      </c>
      <c r="B2" s="404"/>
      <c r="C2" s="419" t="s">
        <v>22</v>
      </c>
      <c r="D2" s="420"/>
      <c r="E2" s="420"/>
      <c r="F2" s="420"/>
      <c r="G2" s="420"/>
      <c r="H2" s="421"/>
      <c r="I2" s="402" t="s">
        <v>21</v>
      </c>
      <c r="J2" s="403"/>
      <c r="K2" s="403"/>
      <c r="L2" s="403"/>
      <c r="M2" s="403"/>
      <c r="N2" s="403"/>
      <c r="O2" s="404"/>
      <c r="P2" s="42"/>
      <c r="Q2" s="398"/>
      <c r="R2" s="398"/>
      <c r="S2" s="398"/>
      <c r="T2" s="398"/>
      <c r="U2" s="32"/>
      <c r="V2" s="408"/>
      <c r="W2" s="408"/>
      <c r="X2" s="408"/>
      <c r="Y2" s="408"/>
      <c r="Z2" s="408"/>
      <c r="AA2" s="408"/>
      <c r="AB2" s="401"/>
      <c r="AC2" s="408"/>
      <c r="AD2" s="42"/>
      <c r="AE2" s="39"/>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6"/>
      <c r="BR2" s="46"/>
      <c r="BS2" s="46"/>
      <c r="BT2" s="46"/>
      <c r="BU2" s="46"/>
      <c r="BV2" s="46"/>
      <c r="BW2" s="47"/>
      <c r="BX2" s="47"/>
      <c r="BY2" s="47"/>
      <c r="BZ2" s="47"/>
      <c r="CA2" s="47"/>
      <c r="CB2" s="47"/>
      <c r="CC2" s="47"/>
      <c r="CD2" s="47"/>
      <c r="CE2" s="47"/>
      <c r="CF2" s="47"/>
      <c r="CG2" s="47"/>
      <c r="CH2" s="47"/>
      <c r="CI2" s="47"/>
      <c r="CJ2" s="47"/>
      <c r="CK2" s="47"/>
      <c r="CL2" s="47"/>
    </row>
    <row r="3" spans="1:90" s="44" customFormat="1" ht="20.100000000000001" customHeight="1">
      <c r="A3" s="399">
        <f>'MATCH DETAILS'!B2</f>
        <v>3</v>
      </c>
      <c r="B3" s="400"/>
      <c r="C3" s="415">
        <f>'MATCH DETAILS'!B3</f>
        <v>41525</v>
      </c>
      <c r="D3" s="416"/>
      <c r="E3" s="416"/>
      <c r="F3" s="416"/>
      <c r="G3" s="416"/>
      <c r="H3" s="417"/>
      <c r="I3" s="405" t="str">
        <f>'MATCH DETAILS'!B4</f>
        <v>HORSPATH ROAD, OXFORD</v>
      </c>
      <c r="J3" s="406"/>
      <c r="K3" s="406"/>
      <c r="L3" s="406"/>
      <c r="M3" s="406"/>
      <c r="N3" s="406"/>
      <c r="O3" s="407"/>
      <c r="P3" s="42"/>
      <c r="Q3" s="398"/>
      <c r="R3" s="398"/>
      <c r="S3" s="398"/>
      <c r="T3" s="398"/>
      <c r="U3" s="32"/>
      <c r="V3" s="408"/>
      <c r="W3" s="408"/>
      <c r="X3" s="408"/>
      <c r="Y3" s="408"/>
      <c r="Z3" s="408"/>
      <c r="AA3" s="408"/>
      <c r="AB3" s="401"/>
      <c r="AC3" s="408"/>
      <c r="AD3" s="42"/>
      <c r="AE3" s="39"/>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6"/>
      <c r="BR3" s="46"/>
      <c r="BS3" s="46"/>
      <c r="BT3" s="46"/>
      <c r="BU3" s="46"/>
      <c r="BV3" s="46"/>
      <c r="BW3" s="47"/>
      <c r="BX3" s="47"/>
      <c r="BY3" s="47"/>
      <c r="BZ3" s="47"/>
      <c r="CA3" s="47"/>
      <c r="CB3" s="47"/>
      <c r="CC3" s="47"/>
      <c r="CD3" s="47"/>
      <c r="CE3" s="47"/>
      <c r="CF3" s="47"/>
      <c r="CG3" s="47"/>
      <c r="CH3" s="47"/>
      <c r="CI3" s="47"/>
      <c r="CJ3" s="47"/>
      <c r="CK3" s="47"/>
      <c r="CL3" s="47"/>
    </row>
    <row r="4" spans="1:90" ht="18.95" customHeight="1">
      <c r="A4" s="412"/>
      <c r="B4" s="413"/>
      <c r="C4" s="413"/>
      <c r="D4" s="413"/>
      <c r="E4" s="413"/>
      <c r="F4" s="413"/>
      <c r="G4" s="413"/>
      <c r="H4" s="413"/>
      <c r="I4" s="413"/>
      <c r="J4" s="413"/>
      <c r="K4" s="413"/>
      <c r="L4" s="413"/>
      <c r="M4" s="413"/>
      <c r="N4" s="413"/>
      <c r="O4" s="414"/>
      <c r="Q4" s="62"/>
      <c r="R4" s="62"/>
      <c r="S4" s="58"/>
      <c r="T4" s="58"/>
      <c r="U4" s="32"/>
      <c r="V4" s="41"/>
      <c r="W4" s="41"/>
      <c r="X4" s="41"/>
      <c r="Y4" s="41"/>
      <c r="Z4" s="41"/>
      <c r="AA4" s="41"/>
      <c r="AB4" s="185"/>
      <c r="AC4" s="41"/>
      <c r="BQ4" s="46"/>
      <c r="BR4" s="46"/>
      <c r="BS4" s="46"/>
      <c r="BT4" s="46"/>
      <c r="BU4" s="46"/>
      <c r="BV4" s="46"/>
    </row>
    <row r="5" spans="1:90" ht="18.95" customHeight="1">
      <c r="A5" s="206" t="s">
        <v>0</v>
      </c>
      <c r="B5" s="392" t="s">
        <v>83</v>
      </c>
      <c r="C5" s="392"/>
      <c r="D5" s="392"/>
      <c r="E5" s="392"/>
      <c r="F5" s="392"/>
      <c r="G5" s="392"/>
      <c r="H5" s="207"/>
      <c r="I5" s="206" t="s">
        <v>1</v>
      </c>
      <c r="J5" s="392" t="str">
        <f>B5</f>
        <v>UNDER 13 GIRLS 100m</v>
      </c>
      <c r="K5" s="392"/>
      <c r="L5" s="392"/>
      <c r="M5" s="392"/>
      <c r="N5" s="392"/>
      <c r="O5" s="392"/>
      <c r="Q5" s="96"/>
      <c r="R5" s="96"/>
      <c r="S5" s="48"/>
      <c r="T5" s="48"/>
      <c r="V5" s="41"/>
      <c r="W5" s="41"/>
      <c r="X5" s="41"/>
      <c r="Y5" s="41"/>
      <c r="Z5" s="41"/>
      <c r="AA5" s="41"/>
      <c r="AB5" s="185"/>
      <c r="AC5" s="41"/>
    </row>
    <row r="6" spans="1:90" ht="18.95" customHeight="1">
      <c r="A6" s="9">
        <v>1</v>
      </c>
      <c r="B6" s="37"/>
      <c r="C6" s="97" t="s">
        <v>61</v>
      </c>
      <c r="D6" s="41" t="str">
        <f>IF(B6=0,"",VLOOKUP(B6,$AF$8:$AH$23,3,FALSE))</f>
        <v/>
      </c>
      <c r="E6" s="41" t="str">
        <f>IF(B6=0,"",VLOOKUP(B6,$AU$8:$AW$23,3,FALSE))</f>
        <v/>
      </c>
      <c r="F6" s="64" t="str">
        <f>IF(C6="","",IF($AU$46="F"," ",IF($AU$46="T",IF(C6&lt;=$AK$46,"G1",IF(C6&lt;=$AN$46,"G2",IF(C6&lt;=$AQ$46,"G3",IF(C6&lt;=$AT$46,"G4","")))))))</f>
        <v/>
      </c>
      <c r="G6" s="64" t="str">
        <f>IF(C6&lt;=BK11,"AW"," ")</f>
        <v xml:space="preserve"> </v>
      </c>
      <c r="H6" s="393"/>
      <c r="I6" s="9">
        <v>1</v>
      </c>
      <c r="J6" s="37"/>
      <c r="K6" s="97" t="s">
        <v>61</v>
      </c>
      <c r="L6" s="41" t="str">
        <f>IF(J6=0,"",VLOOKUP(J6,$AF$8:$AH$23,3,FALSE))</f>
        <v/>
      </c>
      <c r="M6" s="221" t="str">
        <f>IF(J6=0,"",VLOOKUP(J6,$AU$8:$AW$23,3,FALSE))</f>
        <v/>
      </c>
      <c r="N6" s="64" t="str">
        <f>IF(K6="","",IF($AU$46="F"," ",IF($AU$46="T",IF(K6&lt;=$AK$46,"G1",IF(K6&lt;=$AN$46,"G2",IF(K6&lt;=$AQ$46,"G3",IF(K6&lt;=$AT$46,"G4","")))))))</f>
        <v/>
      </c>
      <c r="O6" s="64" t="str">
        <f>IF(K6&lt;=BK11,"AW"," ")</f>
        <v xml:space="preserve"> </v>
      </c>
      <c r="P6" s="6"/>
      <c r="Q6" s="192" t="s">
        <v>0</v>
      </c>
      <c r="R6" s="192" t="s">
        <v>210</v>
      </c>
      <c r="S6" s="192">
        <f>IF(Q6=B6,8)+IF(Q6=B7,7)+IF(Q6=B8,6)+IF(Q6=B9,5)+IF(Q6=B10,4)+IF(Q6=B11,3)+IF(Q6=B12,2)+IF(Q6=B13,1)+IF(R6=B6,8)+IF(R6=B7,7)+IF(R6=B8,6)+IF(R6=B9,5)+IF(R6=B10,4)+IF(R6=B11,3)+IF(R6=B12,2)+IF(R6=B13,1)</f>
        <v>0</v>
      </c>
      <c r="T6" s="192">
        <f>IF(Q6=J6,8)+IF(Q6=J7,7)+IF(Q6=J8,6)+IF(Q6=J9,5)+IF(Q6=J10,4)+IF(Q6=J11,3)+IF(Q6=J12,2)+IF(Q6=J13,1)+IF(R6=J6,8)+IF(R6=J7,7)+IF(R6=J8,6)+IF(R6=J9,5)+IF(R6=J10,4)+IF(R6=J11,3)+IF(R6=J12,2)+IF(R6=J13,1)</f>
        <v>0</v>
      </c>
      <c r="U6" s="2"/>
      <c r="V6" s="95">
        <f>S6+T6</f>
        <v>0</v>
      </c>
      <c r="W6" s="12"/>
      <c r="X6" s="12"/>
      <c r="Y6" s="12"/>
      <c r="Z6" s="12"/>
      <c r="AA6" s="12"/>
      <c r="AB6" s="191"/>
      <c r="AC6" s="12"/>
      <c r="AD6" s="6"/>
      <c r="AE6" s="23"/>
      <c r="AH6" s="5"/>
      <c r="AK6" s="5"/>
      <c r="AN6" s="5"/>
      <c r="AQ6" s="5"/>
      <c r="AT6" s="5"/>
      <c r="AW6" s="5"/>
      <c r="AZ6" s="5"/>
    </row>
    <row r="7" spans="1:90" ht="18.95" customHeight="1">
      <c r="A7" s="9">
        <v>2</v>
      </c>
      <c r="B7" s="37"/>
      <c r="C7" s="97" t="s">
        <v>61</v>
      </c>
      <c r="D7" s="41" t="str">
        <f t="shared" ref="D7:D12" si="0">IF(B7=0,"",VLOOKUP(B7,$AF$8:$AH$23,3,FALSE))</f>
        <v/>
      </c>
      <c r="E7" s="41" t="str">
        <f t="shared" ref="E7:E12" si="1">IF(B7=0,"",VLOOKUP(B7,$AU$8:$AW$23,3,FALSE))</f>
        <v/>
      </c>
      <c r="F7" s="64" t="str">
        <f t="shared" ref="F7:F12" si="2">IF(C7="","",IF($AU$46="F"," ",IF($AU$46="T",IF(C7&lt;=$AK$46,"G1",IF(C7&lt;=$AN$46,"G2",IF(C7&lt;=$AQ$46,"G3",IF(C7&lt;=$AT$46,"G4","")))))))</f>
        <v/>
      </c>
      <c r="G7" s="64" t="str">
        <f t="shared" ref="G7:G13" si="3">IF(C7&lt;=BK12,"AW"," ")</f>
        <v xml:space="preserve"> </v>
      </c>
      <c r="H7" s="393"/>
      <c r="I7" s="9">
        <v>2</v>
      </c>
      <c r="J7" s="37"/>
      <c r="K7" s="97" t="s">
        <v>61</v>
      </c>
      <c r="L7" s="41" t="str">
        <f t="shared" ref="L7:L13" si="4">IF(J7=0,"",VLOOKUP(J7,$AF$8:$AH$23,3,FALSE))</f>
        <v/>
      </c>
      <c r="M7" s="221" t="str">
        <f t="shared" ref="M7:M13" si="5">IF(J7=0,"",VLOOKUP(J7,$AU$8:$AW$23,3,FALSE))</f>
        <v/>
      </c>
      <c r="N7" s="64" t="str">
        <f t="shared" ref="N7:N13" si="6">IF(K7="","",IF($AU$46="F"," ",IF($AU$46="T",IF(K7&lt;=$AK$46,"G1",IF(K7&lt;=$AN$46,"G2",IF(K7&lt;=$AQ$46,"G3",IF(K7&lt;=$AT$46,"G4","")))))))</f>
        <v/>
      </c>
      <c r="O7" s="64" t="str">
        <f t="shared" ref="O7:O13" si="7">IF(K7&lt;=BK12,"AW"," ")</f>
        <v xml:space="preserve"> </v>
      </c>
      <c r="P7" s="2"/>
      <c r="Q7" s="48" t="s">
        <v>190</v>
      </c>
      <c r="R7" s="48" t="s">
        <v>191</v>
      </c>
      <c r="S7" s="48">
        <f>IF(Q7=B6,8)+IF(Q7=B7,7)+IF(Q7=B8,6)+IF(Q7=B9,5)+IF(Q7=B10,4)+IF(Q7=B11,3)+IF(Q7=B12,2)+IF(Q7=B13,1)+IF(R7=B6,8)+IF(R7=B7,7)+IF(R7=B8,6)+IF(R7=B9,5)+IF(R7=B10,4)+IF(R7=B11,3)+IF(R7=B12,2)+IF(R7=B13,1)</f>
        <v>0</v>
      </c>
      <c r="T7" s="48">
        <f>IF(R7=J6,8)+IF(R7=J7,7)+IF(R7=J8,6)+IF(R7=J9,5)+IF(R7=J10,4)+IF(R7=J11,3)+IF(R7=J12,2)+IF(R7=J13,1)+IF(Q7=J6,8)+IF(Q7=J7,7)+IF(Q7=J8,6)+IF(Q7=J9,5)+IF(Q7=J10,4)+IF(Q7=J11,3)+IF(Q7=J12,2)+IF(Q7=J13,1)</f>
        <v>0</v>
      </c>
      <c r="U7" s="2"/>
      <c r="V7" s="12"/>
      <c r="W7" s="12">
        <f>S7+T7</f>
        <v>0</v>
      </c>
      <c r="X7" s="12"/>
      <c r="Y7" s="12"/>
      <c r="Z7" s="12"/>
      <c r="AA7" s="12"/>
      <c r="AB7" s="191"/>
      <c r="AC7" s="12"/>
      <c r="AD7" s="2"/>
      <c r="AE7" s="11" t="s">
        <v>10</v>
      </c>
      <c r="AF7" s="10"/>
      <c r="AG7" s="10"/>
      <c r="AH7" s="49">
        <v>100</v>
      </c>
      <c r="AI7" s="49"/>
      <c r="AJ7" s="49"/>
      <c r="AK7" s="49">
        <v>200</v>
      </c>
      <c r="AL7" s="49"/>
      <c r="AM7" s="49"/>
      <c r="AN7" s="49">
        <v>800</v>
      </c>
      <c r="AO7" s="49"/>
      <c r="AP7" s="49"/>
      <c r="AQ7" s="49">
        <v>1500</v>
      </c>
      <c r="AR7" s="49"/>
      <c r="AS7" s="49"/>
      <c r="AT7" s="49" t="s">
        <v>29</v>
      </c>
      <c r="AU7" s="402" t="s">
        <v>24</v>
      </c>
      <c r="AV7" s="403"/>
      <c r="AW7" s="403"/>
      <c r="AX7" s="403"/>
      <c r="AY7" s="403"/>
      <c r="AZ7" s="403"/>
      <c r="BA7" s="403"/>
      <c r="BB7" s="403"/>
      <c r="BC7" s="403"/>
      <c r="BD7" s="403"/>
      <c r="BE7" s="403"/>
      <c r="BF7" s="404"/>
      <c r="BG7" s="23"/>
      <c r="BH7" s="23"/>
      <c r="BI7" s="23"/>
      <c r="BJ7" s="58"/>
      <c r="BK7" s="79"/>
      <c r="BL7" s="58"/>
      <c r="BM7" s="79"/>
      <c r="BN7" s="58"/>
      <c r="BO7" s="79"/>
      <c r="BP7" s="58"/>
      <c r="BQ7" s="80"/>
      <c r="BR7" s="80"/>
      <c r="BS7" s="80"/>
      <c r="BT7" s="80"/>
      <c r="BU7" s="80"/>
      <c r="BV7" s="80"/>
      <c r="BW7" s="80"/>
      <c r="BX7" s="80"/>
      <c r="BY7" s="80"/>
      <c r="BZ7" s="80"/>
      <c r="CA7" s="80"/>
      <c r="CB7" s="80"/>
      <c r="CC7" s="80"/>
      <c r="CD7" s="80"/>
      <c r="CE7" s="80"/>
      <c r="CF7" s="7"/>
      <c r="CG7" s="7"/>
      <c r="CH7" s="7"/>
    </row>
    <row r="8" spans="1:90" ht="18.95" customHeight="1">
      <c r="A8" s="9">
        <v>3</v>
      </c>
      <c r="B8" s="37"/>
      <c r="C8" s="97" t="s">
        <v>61</v>
      </c>
      <c r="D8" s="41" t="str">
        <f t="shared" si="0"/>
        <v/>
      </c>
      <c r="E8" s="41" t="str">
        <f t="shared" si="1"/>
        <v/>
      </c>
      <c r="F8" s="64" t="str">
        <f t="shared" si="2"/>
        <v/>
      </c>
      <c r="G8" s="64" t="str">
        <f t="shared" si="3"/>
        <v xml:space="preserve"> </v>
      </c>
      <c r="H8" s="393"/>
      <c r="I8" s="9">
        <v>3</v>
      </c>
      <c r="J8" s="37"/>
      <c r="K8" s="97" t="s">
        <v>61</v>
      </c>
      <c r="L8" s="41" t="str">
        <f t="shared" si="4"/>
        <v/>
      </c>
      <c r="M8" s="221" t="str">
        <f t="shared" si="5"/>
        <v/>
      </c>
      <c r="N8" s="64" t="str">
        <f t="shared" si="6"/>
        <v/>
      </c>
      <c r="O8" s="64" t="str">
        <f t="shared" si="7"/>
        <v xml:space="preserve"> </v>
      </c>
      <c r="P8" s="2"/>
      <c r="Q8" s="48" t="s">
        <v>1</v>
      </c>
      <c r="R8" s="48" t="s">
        <v>209</v>
      </c>
      <c r="S8" s="48">
        <f>IF(Q8=B6,8)+IF(Q8=B7,7)+IF(Q8=B8,6)+IF(Q8=B9,5)+IF(Q8=B10,4)+IF(Q8=B11,3)+IF(Q8=B12,2)+IF(Q8=B13,1)+IF(R8=B6,8)+IF(R8=B7,7)+IF(R8=B8,6)+IF(R8=B9,5)+IF(R8=B10,4)+IF(R8=B11,3)+IF(R8=B12,2)+IF(R8=B13,1)</f>
        <v>0</v>
      </c>
      <c r="T8" s="48">
        <f>IF(R8=J6,8)+IF(R8=J7,7)+IF(R8=J8,6)+IF(R8=J9,5)+IF(R8=J10,4)+IF(R8=J11,3)+IF(R8=J12,2)+IF(R8=J13,1)+IF(Q8=J6,8)+IF(Q8=J7,7)+IF(Q8=J8,6)+IF(Q8=J9,5)+IF(Q8=J10,4)+IF(Q8=J11,3)+IF(Q8=J12,2)+IF(Q8=J13,1)</f>
        <v>0</v>
      </c>
      <c r="U8" s="2"/>
      <c r="V8" s="12"/>
      <c r="W8" s="12"/>
      <c r="X8" s="12">
        <f>S8+T8</f>
        <v>0</v>
      </c>
      <c r="Y8" s="12"/>
      <c r="Z8" s="12"/>
      <c r="AA8" s="12"/>
      <c r="AB8" s="191"/>
      <c r="AC8" s="12"/>
      <c r="AD8" s="2"/>
      <c r="AE8" s="397" t="str">
        <f>'MATCH DETAILS'!B5</f>
        <v>ABINGDON</v>
      </c>
      <c r="AF8" s="12" t="s">
        <v>0</v>
      </c>
      <c r="AG8" s="12" t="s">
        <v>0</v>
      </c>
      <c r="AH8" s="12" t="e">
        <f>VLOOKUP(AG8,ABI!$I$17:$AV$36,40,FALSE)</f>
        <v>#N/A</v>
      </c>
      <c r="AI8" s="12" t="str">
        <f>AF8</f>
        <v>A</v>
      </c>
      <c r="AJ8" s="12" t="s">
        <v>0</v>
      </c>
      <c r="AK8" s="12" t="e">
        <f>VLOOKUP(AJ8,ABI!$L$17:$AV$36,37,FALSE)</f>
        <v>#N/A</v>
      </c>
      <c r="AL8" s="12" t="str">
        <f>AI8</f>
        <v>A</v>
      </c>
      <c r="AM8" s="12" t="s">
        <v>0</v>
      </c>
      <c r="AN8" s="12" t="str">
        <f>VLOOKUP(AM8,ABI!$M$17:$AV$36,36,FALSE)</f>
        <v>Rachel Fernandez</v>
      </c>
      <c r="AO8" s="12" t="str">
        <f>AL8</f>
        <v>A</v>
      </c>
      <c r="AP8" s="12" t="s">
        <v>0</v>
      </c>
      <c r="AQ8" s="12" t="str">
        <f>VLOOKUP(AP8,ABI!$F$17:$AV$36,43,FALSE)</f>
        <v>Charlotte Barwick</v>
      </c>
      <c r="AR8" s="12" t="str">
        <f>AO8</f>
        <v>A</v>
      </c>
      <c r="AS8" s="12" t="s">
        <v>0</v>
      </c>
      <c r="AT8" s="12" t="e">
        <f>VLOOKUP(AS8,ABI!$E$17:$AV$36,44,FALSE)</f>
        <v>#N/A</v>
      </c>
      <c r="AU8" s="12" t="str">
        <f>AR8</f>
        <v>A</v>
      </c>
      <c r="AV8" s="12" t="s">
        <v>0</v>
      </c>
      <c r="AW8" s="12" t="str">
        <f>'MATCH DETAILS'!B5</f>
        <v>ABINGDON</v>
      </c>
      <c r="AX8" s="12" t="str">
        <f>AU8</f>
        <v>A</v>
      </c>
      <c r="AY8" s="12">
        <v>1</v>
      </c>
      <c r="AZ8" s="12" t="e">
        <f>VLOOKUP(AY8,ABI!$N$17:$AV$36,35,FALSE)</f>
        <v>#N/A</v>
      </c>
      <c r="BA8" s="12">
        <v>2</v>
      </c>
      <c r="BB8" s="12" t="e">
        <f>VLOOKUP(BA8,ABI!$N$17:$AV$36,35,FALSE)</f>
        <v>#N/A</v>
      </c>
      <c r="BC8" s="12">
        <v>3</v>
      </c>
      <c r="BD8" s="12" t="e">
        <f>VLOOKUP(BC8,ABI!$N$17:$AV$36,35,FALSE)</f>
        <v>#N/A</v>
      </c>
      <c r="BE8" s="12">
        <v>4</v>
      </c>
      <c r="BF8" s="12" t="e">
        <f>VLOOKUP(BE8,ABI!$N$17:$AV$36,35,FALSE)</f>
        <v>#N/A</v>
      </c>
      <c r="BG8" s="2"/>
      <c r="BH8" s="2"/>
      <c r="BI8" s="2"/>
      <c r="BJ8" s="58"/>
      <c r="BK8" s="58"/>
      <c r="BL8" s="58"/>
      <c r="BM8" s="58"/>
      <c r="BN8" s="58"/>
      <c r="BO8" s="58"/>
      <c r="BP8" s="58"/>
      <c r="BQ8" s="80"/>
      <c r="BR8" s="80"/>
      <c r="BS8" s="80"/>
      <c r="BT8" s="80"/>
      <c r="BU8" s="80"/>
      <c r="BV8" s="80"/>
      <c r="BW8" s="80"/>
      <c r="BX8" s="80"/>
      <c r="BY8" s="80"/>
      <c r="BZ8" s="80"/>
      <c r="CA8" s="80"/>
      <c r="CB8" s="80"/>
      <c r="CC8" s="80"/>
      <c r="CD8" s="80"/>
      <c r="CE8" s="80"/>
      <c r="CF8" s="7"/>
      <c r="CG8" s="7"/>
      <c r="CH8" s="7"/>
    </row>
    <row r="9" spans="1:90" ht="18.95" customHeight="1">
      <c r="A9" s="9">
        <v>4</v>
      </c>
      <c r="B9" s="37"/>
      <c r="C9" s="97" t="s">
        <v>61</v>
      </c>
      <c r="D9" s="41" t="str">
        <f t="shared" si="0"/>
        <v/>
      </c>
      <c r="E9" s="41" t="str">
        <f t="shared" si="1"/>
        <v/>
      </c>
      <c r="F9" s="64" t="str">
        <f t="shared" si="2"/>
        <v/>
      </c>
      <c r="G9" s="64" t="str">
        <f t="shared" si="3"/>
        <v xml:space="preserve"> </v>
      </c>
      <c r="H9" s="393"/>
      <c r="I9" s="9">
        <v>4</v>
      </c>
      <c r="J9" s="37"/>
      <c r="K9" s="97" t="s">
        <v>61</v>
      </c>
      <c r="L9" s="41" t="str">
        <f t="shared" si="4"/>
        <v/>
      </c>
      <c r="M9" s="221" t="str">
        <f t="shared" si="5"/>
        <v/>
      </c>
      <c r="N9" s="64" t="str">
        <f t="shared" si="6"/>
        <v/>
      </c>
      <c r="O9" s="64" t="str">
        <f t="shared" si="7"/>
        <v xml:space="preserve"> </v>
      </c>
      <c r="P9" s="2"/>
      <c r="Q9" s="264" t="s">
        <v>258</v>
      </c>
      <c r="R9" s="264" t="s">
        <v>259</v>
      </c>
      <c r="S9" s="48">
        <f>IF(Q9=B6,8)+IF(Q9=B7,7)+IF(Q9=B8,6)+IF(Q9=B9,5)+IF(Q9=B10,4)+IF(Q9=B11,3)+IF(Q9=B12,2)+IF(Q9=B13,1)+IF(R9=B6,8)+IF(R9=B7,7)+IF(R9=B8,6)+IF(R9=B9,5)+IF(R9=B10,4)+IF(R9=B11,3)+IF(R9=B12,2)+IF(R9=B13,1)</f>
        <v>0</v>
      </c>
      <c r="T9" s="48">
        <f>IF(R9=J6,8)+IF(R9=J7,7)+IF(R9=J8,6)+IF(R9=J9,5)+IF(R9=J10,4)+IF(R9=J11,3)+IF(R9=J12,2)+IF(R9=J13,1)+IF(Q9=J6,8)+IF(Q9=J7,7)+IF(Q9=J8,6)+IF(Q9=J9,5)+IF(Q9=J10,4)+IF(Q9=J11,3)+IF(Q9=J12,2)+IF(Q9=J13,1)</f>
        <v>0</v>
      </c>
      <c r="U9" s="2"/>
      <c r="V9" s="12"/>
      <c r="W9" s="12"/>
      <c r="X9" s="12"/>
      <c r="Y9" s="12">
        <f>S9+T9</f>
        <v>0</v>
      </c>
      <c r="Z9" s="12"/>
      <c r="AA9" s="12"/>
      <c r="AB9" s="191"/>
      <c r="AC9" s="12"/>
      <c r="AD9" s="2"/>
      <c r="AE9" s="397"/>
      <c r="AF9" s="12" t="s">
        <v>210</v>
      </c>
      <c r="AG9" s="12" t="s">
        <v>1</v>
      </c>
      <c r="AH9" s="12" t="e">
        <f>VLOOKUP(AG9,ABI!$I$17:$AV$36,40,FALSE)</f>
        <v>#N/A</v>
      </c>
      <c r="AI9" s="12" t="str">
        <f t="shared" ref="AI9:AI23" si="8">AF9</f>
        <v>AA</v>
      </c>
      <c r="AJ9" s="12" t="s">
        <v>1</v>
      </c>
      <c r="AK9" s="12" t="e">
        <f>VLOOKUP(AJ9,ABI!$L$17:$AV$36,37,FALSE)</f>
        <v>#N/A</v>
      </c>
      <c r="AL9" s="12" t="str">
        <f t="shared" ref="AL9:AL23" si="9">AI9</f>
        <v>AA</v>
      </c>
      <c r="AM9" s="12" t="s">
        <v>1</v>
      </c>
      <c r="AN9" s="12" t="e">
        <f>VLOOKUP(AM9,ABI!$M$17:$AV$36,36,FALSE)</f>
        <v>#N/A</v>
      </c>
      <c r="AO9" s="12" t="str">
        <f t="shared" ref="AO9:AO23" si="10">AL9</f>
        <v>AA</v>
      </c>
      <c r="AP9" s="12" t="s">
        <v>1</v>
      </c>
      <c r="AQ9" s="12" t="str">
        <f>VLOOKUP(AP9,ABI!$F$17:$AV$36,43,FALSE)</f>
        <v>Isobel Isom</v>
      </c>
      <c r="AR9" s="12" t="str">
        <f t="shared" ref="AR9:AR23" si="11">AO9</f>
        <v>AA</v>
      </c>
      <c r="AS9" s="12" t="s">
        <v>1</v>
      </c>
      <c r="AT9" s="12" t="e">
        <f>VLOOKUP(AS9,ABI!$E$17:$AV$36,44,FALSE)</f>
        <v>#N/A</v>
      </c>
      <c r="AU9" s="12" t="str">
        <f t="shared" ref="AU9:AU23" si="12">AR9</f>
        <v>AA</v>
      </c>
      <c r="AV9" s="12" t="s">
        <v>1</v>
      </c>
      <c r="AW9" s="12" t="str">
        <f>'MATCH DETAILS'!B5</f>
        <v>ABINGDON</v>
      </c>
      <c r="AX9" s="12" t="str">
        <f t="shared" ref="AX9:AX23" si="13">AU9</f>
        <v>AA</v>
      </c>
      <c r="AY9" s="12">
        <v>1</v>
      </c>
      <c r="AZ9" s="12" t="e">
        <f>VLOOKUP(AY9,ABI!$N$17:$AV$36,35,FALSE)</f>
        <v>#N/A</v>
      </c>
      <c r="BA9" s="12">
        <v>2</v>
      </c>
      <c r="BB9" s="12" t="e">
        <f>VLOOKUP(BA9,ABI!$N$17:$AV$36,35,FALSE)</f>
        <v>#N/A</v>
      </c>
      <c r="BC9" s="12">
        <v>3</v>
      </c>
      <c r="BD9" s="12" t="e">
        <f>VLOOKUP(BC9,ABI!$N$17:$AV$36,35,FALSE)</f>
        <v>#N/A</v>
      </c>
      <c r="BE9" s="12">
        <v>4</v>
      </c>
      <c r="BF9" s="12" t="e">
        <f>VLOOKUP(BE9,ABI!$N$17:$AV$36,35,FALSE)</f>
        <v>#N/A</v>
      </c>
      <c r="BG9" s="2"/>
      <c r="BH9" s="2"/>
      <c r="BI9" s="2"/>
      <c r="BJ9" s="58"/>
      <c r="BK9" s="58"/>
      <c r="BL9" s="58"/>
      <c r="BM9" s="58"/>
      <c r="BN9" s="58"/>
      <c r="BO9" s="58"/>
      <c r="BP9" s="58"/>
      <c r="BQ9" s="80"/>
      <c r="BR9" s="80"/>
      <c r="BS9" s="80"/>
      <c r="BT9" s="80"/>
      <c r="BU9" s="80"/>
      <c r="BV9" s="80"/>
      <c r="BW9" s="80"/>
      <c r="BX9" s="80"/>
      <c r="BY9" s="80"/>
      <c r="BZ9" s="80"/>
      <c r="CA9" s="80"/>
      <c r="CB9" s="80"/>
      <c r="CC9" s="80"/>
      <c r="CD9" s="80"/>
      <c r="CE9" s="80"/>
      <c r="CF9" s="7"/>
      <c r="CG9" s="7"/>
      <c r="CH9" s="7"/>
    </row>
    <row r="10" spans="1:90" ht="18.95" customHeight="1">
      <c r="A10" s="9">
        <v>5</v>
      </c>
      <c r="B10" s="37"/>
      <c r="C10" s="97" t="s">
        <v>61</v>
      </c>
      <c r="D10" s="41" t="str">
        <f t="shared" si="0"/>
        <v/>
      </c>
      <c r="E10" s="41" t="str">
        <f t="shared" si="1"/>
        <v/>
      </c>
      <c r="F10" s="64" t="str">
        <f t="shared" si="2"/>
        <v/>
      </c>
      <c r="G10" s="64" t="str">
        <f t="shared" si="3"/>
        <v xml:space="preserve"> </v>
      </c>
      <c r="H10" s="393"/>
      <c r="I10" s="9">
        <v>5</v>
      </c>
      <c r="J10" s="37"/>
      <c r="K10" s="97" t="s">
        <v>61</v>
      </c>
      <c r="L10" s="41" t="str">
        <f t="shared" si="4"/>
        <v/>
      </c>
      <c r="M10" s="221" t="str">
        <f t="shared" si="5"/>
        <v/>
      </c>
      <c r="N10" s="64" t="str">
        <f t="shared" si="6"/>
        <v/>
      </c>
      <c r="O10" s="64" t="str">
        <f t="shared" si="7"/>
        <v xml:space="preserve"> </v>
      </c>
      <c r="P10" s="2"/>
      <c r="Q10" s="48" t="s">
        <v>20</v>
      </c>
      <c r="R10" s="48" t="s">
        <v>19</v>
      </c>
      <c r="S10" s="48">
        <f>IF(Q10=B6,8)+IF(Q10=B7,7)+IF(Q10=B8,6)+IF(Q10=B9,5)+IF(Q10=B10,4)+IF(Q10=B11,3)+IF(Q10=B12,2)+IF(Q10=B13,1)+IF(R10=B6,8)+IF(R10=B7,7)+IF(R10=B8,6)+IF(R10=B9,5)+IF(R10=B10,4)+IF(R10=B11,3)+IF(R10=B12,2)+IF(R10=B13,1)</f>
        <v>0</v>
      </c>
      <c r="T10" s="48">
        <f>IF(R10=J6,8)+IF(R10=J7,7)+IF(R10=J8,6)+IF(R10=J9,5)+IF(R10=J10,4)+IF(R10=J11,3)+IF(R10=J12,2)+IF(R10=J13,1)+IF(Q10=J6,8)+IF(Q10=J7,7)+IF(Q10=J8,6)+IF(Q10=J9,5)+IF(Q10=J10,4)+IF(Q10=J11,3)+IF(Q10=J12,2)+IF(Q10=J13,1)</f>
        <v>0</v>
      </c>
      <c r="U10" s="2"/>
      <c r="V10" s="12"/>
      <c r="W10" s="12"/>
      <c r="X10" s="12"/>
      <c r="Y10" s="12"/>
      <c r="Z10" s="12">
        <f>S10+T10</f>
        <v>0</v>
      </c>
      <c r="AA10" s="12"/>
      <c r="AB10" s="191"/>
      <c r="AC10" s="12"/>
      <c r="AD10" s="2"/>
      <c r="AE10" s="397" t="str">
        <f>'MATCH DETAILS'!B6</f>
        <v>BANBURY</v>
      </c>
      <c r="AF10" s="12" t="s">
        <v>190</v>
      </c>
      <c r="AG10" s="12" t="s">
        <v>0</v>
      </c>
      <c r="AH10" s="12" t="str">
        <f>VLOOKUP(AG10,BAN!$I$17:$AV$36,40,FALSE)</f>
        <v>AMELIA LEONDIOU</v>
      </c>
      <c r="AI10" s="12" t="str">
        <f t="shared" si="8"/>
        <v>N</v>
      </c>
      <c r="AJ10" s="12" t="s">
        <v>0</v>
      </c>
      <c r="AK10" s="12" t="str">
        <f>VLOOKUP(AJ10,BAN!$L$17:$AV$36,37,FALSE)</f>
        <v>AMELIA LEONDIOU</v>
      </c>
      <c r="AL10" s="12" t="str">
        <f t="shared" si="9"/>
        <v>N</v>
      </c>
      <c r="AM10" s="12" t="s">
        <v>0</v>
      </c>
      <c r="AN10" s="12" t="str">
        <f>VLOOKUP(AM10,BAN!$M$17:$AV$36,36,FALSE)</f>
        <v>LAUREN WHITROW</v>
      </c>
      <c r="AO10" s="12" t="str">
        <f t="shared" si="10"/>
        <v>N</v>
      </c>
      <c r="AP10" s="12" t="s">
        <v>0</v>
      </c>
      <c r="AQ10" s="12" t="str">
        <f>VLOOKUP(AP10,BAN!$F$17:$AV$36,43,FALSE)</f>
        <v>TIA WILLIAMS</v>
      </c>
      <c r="AR10" s="12" t="str">
        <f t="shared" si="11"/>
        <v>N</v>
      </c>
      <c r="AS10" s="12" t="s">
        <v>0</v>
      </c>
      <c r="AT10" s="12" t="str">
        <f>VLOOKUP(AS10,BAN!$E$17:$AV$36,44,FALSE)</f>
        <v>VICTORIA HARTE</v>
      </c>
      <c r="AU10" s="12" t="str">
        <f t="shared" si="12"/>
        <v>N</v>
      </c>
      <c r="AV10" s="12" t="s">
        <v>0</v>
      </c>
      <c r="AW10" s="12" t="str">
        <f>'MATCH DETAILS'!B6</f>
        <v>BANBURY</v>
      </c>
      <c r="AX10" s="12" t="str">
        <f t="shared" si="13"/>
        <v>N</v>
      </c>
      <c r="AY10" s="12">
        <v>1</v>
      </c>
      <c r="AZ10" s="12" t="str">
        <f>VLOOKUP(AY10,BAN!$N$17:$AV$36,35,FALSE)</f>
        <v>AMELIA LEONDIOU</v>
      </c>
      <c r="BA10" s="12">
        <v>2</v>
      </c>
      <c r="BB10" s="12" t="str">
        <f>VLOOKUP(BA10,BAN!$N$17:$AV$36,35,FALSE)</f>
        <v>EVIE HAWKINS</v>
      </c>
      <c r="BC10" s="12">
        <v>3</v>
      </c>
      <c r="BD10" s="12" t="str">
        <f>VLOOKUP(BC10,BAN!$N$17:$AV$36,35,FALSE)</f>
        <v>VICTORIA HARTE</v>
      </c>
      <c r="BE10" s="12">
        <v>4</v>
      </c>
      <c r="BF10" s="12" t="str">
        <f>VLOOKUP(BE10,BAN!$N$17:$AV$36,35,FALSE)</f>
        <v>MADDI COOPER</v>
      </c>
      <c r="BG10" s="2"/>
      <c r="BH10" s="2"/>
      <c r="BI10" s="2"/>
      <c r="BJ10" s="43" t="str">
        <f>grades!N25</f>
        <v>Event</v>
      </c>
      <c r="BK10" s="43">
        <f>grades!O34</f>
        <v>100</v>
      </c>
      <c r="BL10" s="43">
        <f>grades!P34</f>
        <v>200</v>
      </c>
      <c r="BM10" s="43">
        <f>grades!Q34</f>
        <v>300</v>
      </c>
      <c r="BN10" s="43">
        <f>grades!R34</f>
        <v>800</v>
      </c>
      <c r="BO10" s="43">
        <f>grades!S34</f>
        <v>1200</v>
      </c>
      <c r="BP10" s="43">
        <f>grades!T34</f>
        <v>1500</v>
      </c>
      <c r="BQ10" s="43" t="str">
        <f>grades!U34</f>
        <v>70H</v>
      </c>
      <c r="BR10" s="43" t="str">
        <f>grades!V34</f>
        <v>75H</v>
      </c>
      <c r="BS10" s="43" t="str">
        <f>grades!W34</f>
        <v>80H</v>
      </c>
      <c r="BT10" s="43" t="str">
        <f>grades!X34</f>
        <v>HJ</v>
      </c>
      <c r="BU10" s="43" t="str">
        <f>grades!Y34</f>
        <v>LJ</v>
      </c>
      <c r="BV10" s="43" t="str">
        <f>grades!Z34</f>
        <v>SP</v>
      </c>
      <c r="BW10" s="43" t="str">
        <f>grades!AA34</f>
        <v>DT</v>
      </c>
      <c r="BX10" s="43" t="str">
        <f>grades!AB34</f>
        <v>JT</v>
      </c>
      <c r="BY10" s="43" t="str">
        <f>grades!AC34</f>
        <v>4x100</v>
      </c>
      <c r="BZ10" s="43" t="str">
        <f>grades!AD34</f>
        <v>TJ</v>
      </c>
      <c r="CA10" s="43">
        <f>grades!AE34</f>
        <v>0</v>
      </c>
      <c r="CB10" s="80"/>
      <c r="CC10" s="80"/>
      <c r="CD10" s="80"/>
      <c r="CE10" s="80"/>
      <c r="CF10" s="7"/>
      <c r="CG10" s="7"/>
      <c r="CH10" s="7"/>
    </row>
    <row r="11" spans="1:90" ht="18.95" customHeight="1">
      <c r="A11" s="9">
        <v>6</v>
      </c>
      <c r="B11" s="37"/>
      <c r="C11" s="97" t="s">
        <v>61</v>
      </c>
      <c r="D11" s="41" t="str">
        <f t="shared" si="0"/>
        <v/>
      </c>
      <c r="E11" s="41" t="str">
        <f t="shared" si="1"/>
        <v/>
      </c>
      <c r="F11" s="64" t="str">
        <f t="shared" si="2"/>
        <v/>
      </c>
      <c r="G11" s="64" t="str">
        <f t="shared" si="3"/>
        <v xml:space="preserve"> </v>
      </c>
      <c r="H11" s="393"/>
      <c r="I11" s="9">
        <v>6</v>
      </c>
      <c r="J11" s="37"/>
      <c r="K11" s="97" t="s">
        <v>61</v>
      </c>
      <c r="L11" s="41" t="str">
        <f t="shared" si="4"/>
        <v/>
      </c>
      <c r="M11" s="221" t="str">
        <f t="shared" si="5"/>
        <v/>
      </c>
      <c r="N11" s="64" t="str">
        <f t="shared" si="6"/>
        <v/>
      </c>
      <c r="O11" s="64" t="str">
        <f t="shared" si="7"/>
        <v xml:space="preserve"> </v>
      </c>
      <c r="P11" s="2"/>
      <c r="Q11" s="48" t="s">
        <v>188</v>
      </c>
      <c r="R11" s="48" t="s">
        <v>189</v>
      </c>
      <c r="S11" s="48">
        <f>IF(Q11=B6,8)+IF(Q11=B7,7)+IF(Q11=B8,6)+IF(Q11=B9,5)+IF(Q11=B10,4)+IF(Q11=B11,3)+IF(Q11=B12,2)+IF(Q11=B13,1)+IF(R11=B6,8)+IF(R11=B7,7)+IF(R11=B8,6)+IF(R11=B9,5)+IF(R11=B10,4)+IF(R11=B11,3)+IF(R11=B12,2)+IF(R11=B13,1)</f>
        <v>0</v>
      </c>
      <c r="T11" s="48">
        <f>IF(R11=J6,8)+IF(R11=J7,7)+IF(R11=J8,6)+IF(R11=J9,5)+IF(R11=J10,4)+IF(R11=J11,3)+IF(R11=J12,2)+IF(R11=J13,1)+IF(Q11=J6,8)+IF(Q11=J7,7)+IF(Q11=J8,6)+IF(Q11=J9,5)+IF(Q11=J10,4)+IF(Q11=J11,3)+IF(Q11=J12,2)+IF(Q11=J13,1)</f>
        <v>0</v>
      </c>
      <c r="U11" s="2"/>
      <c r="V11" s="12"/>
      <c r="W11" s="12"/>
      <c r="X11" s="12"/>
      <c r="Y11" s="12"/>
      <c r="Z11" s="12"/>
      <c r="AA11" s="12">
        <f>S11+T11</f>
        <v>0</v>
      </c>
      <c r="AB11" s="191"/>
      <c r="AC11" s="12"/>
      <c r="AD11" s="2"/>
      <c r="AE11" s="397"/>
      <c r="AF11" s="12" t="s">
        <v>191</v>
      </c>
      <c r="AG11" s="12" t="s">
        <v>1</v>
      </c>
      <c r="AH11" s="12" t="str">
        <f>VLOOKUP(AG11,BAN!$I$17:$AV$36,40,FALSE)</f>
        <v>MADDI COOPER</v>
      </c>
      <c r="AI11" s="12" t="str">
        <f t="shared" si="8"/>
        <v>NN</v>
      </c>
      <c r="AJ11" s="12" t="s">
        <v>1</v>
      </c>
      <c r="AK11" s="12" t="str">
        <f>VLOOKUP(AJ11,BAN!$L$17:$AV$36,37,FALSE)</f>
        <v>EVIE HAWKINS</v>
      </c>
      <c r="AL11" s="12" t="str">
        <f t="shared" si="9"/>
        <v>NN</v>
      </c>
      <c r="AM11" s="12" t="s">
        <v>1</v>
      </c>
      <c r="AN11" s="12" t="str">
        <f>VLOOKUP(AM11,BAN!$M$17:$AV$36,36,FALSE)</f>
        <v>LILLY HAMP</v>
      </c>
      <c r="AO11" s="12" t="str">
        <f t="shared" si="10"/>
        <v>NN</v>
      </c>
      <c r="AP11" s="12" t="s">
        <v>1</v>
      </c>
      <c r="AQ11" s="12" t="str">
        <f>VLOOKUP(AP11,BAN!$F$17:$AV$36,43,FALSE)</f>
        <v>GRACIE HAWKINS</v>
      </c>
      <c r="AR11" s="12" t="str">
        <f t="shared" si="11"/>
        <v>NN</v>
      </c>
      <c r="AS11" s="12" t="s">
        <v>1</v>
      </c>
      <c r="AT11" s="12" t="str">
        <f>VLOOKUP(AS11,BAN!$E$17:$AV$36,44,FALSE)</f>
        <v>LILLY HAMP</v>
      </c>
      <c r="AU11" s="12" t="str">
        <f t="shared" si="12"/>
        <v>NN</v>
      </c>
      <c r="AV11" s="12" t="s">
        <v>1</v>
      </c>
      <c r="AW11" s="12" t="str">
        <f>'MATCH DETAILS'!B6</f>
        <v>BANBURY</v>
      </c>
      <c r="AX11" s="12" t="str">
        <f t="shared" si="13"/>
        <v>NN</v>
      </c>
      <c r="AY11" s="12">
        <v>1</v>
      </c>
      <c r="AZ11" s="12" t="str">
        <f>VLOOKUP(AY11,BAN!$N$17:$AV$36,35,FALSE)</f>
        <v>AMELIA LEONDIOU</v>
      </c>
      <c r="BA11" s="12">
        <v>2</v>
      </c>
      <c r="BB11" s="12" t="str">
        <f>VLOOKUP(BA11,BAN!$N$17:$AV$36,35,FALSE)</f>
        <v>EVIE HAWKINS</v>
      </c>
      <c r="BC11" s="12">
        <v>3</v>
      </c>
      <c r="BD11" s="12" t="str">
        <f>VLOOKUP(BC11,BAN!$N$17:$AV$36,35,FALSE)</f>
        <v>VICTORIA HARTE</v>
      </c>
      <c r="BE11" s="12">
        <v>4</v>
      </c>
      <c r="BF11" s="12" t="str">
        <f>VLOOKUP(BE11,BAN!$N$17:$AV$36,35,FALSE)</f>
        <v>MADDI COOPER</v>
      </c>
      <c r="BG11" s="2"/>
      <c r="BH11" s="2"/>
      <c r="BI11" s="2"/>
      <c r="BJ11" s="86" t="str">
        <f>grades!N26</f>
        <v xml:space="preserve">U13 </v>
      </c>
      <c r="BK11" s="89">
        <f>grades!O35</f>
        <v>14.8</v>
      </c>
      <c r="BL11" s="89">
        <f>grades!P35</f>
        <v>31.5</v>
      </c>
      <c r="BM11" s="89" t="str">
        <f>grades!Q35</f>
        <v>-</v>
      </c>
      <c r="BN11" s="90">
        <f>grades!R35</f>
        <v>1.9097222222222222E-3</v>
      </c>
      <c r="BO11" s="90">
        <f>grades!S35</f>
        <v>3.0092592592592588E-3</v>
      </c>
      <c r="BP11" s="90">
        <f>grades!T35</f>
        <v>4.0509259259259257E-3</v>
      </c>
      <c r="BQ11" s="89">
        <f>grades!U35</f>
        <v>14</v>
      </c>
      <c r="BR11" s="89" t="str">
        <f>grades!V35</f>
        <v>-</v>
      </c>
      <c r="BS11" s="89" t="str">
        <f>grades!W35</f>
        <v>-</v>
      </c>
      <c r="BT11" s="89">
        <f>grades!X35</f>
        <v>1.2</v>
      </c>
      <c r="BU11" s="89">
        <f>grades!Y35</f>
        <v>3.8</v>
      </c>
      <c r="BV11" s="89">
        <f>grades!Z35</f>
        <v>6</v>
      </c>
      <c r="BW11" s="89">
        <f>grades!AA35</f>
        <v>13</v>
      </c>
      <c r="BX11" s="89">
        <f>grades!AB35</f>
        <v>13</v>
      </c>
      <c r="BY11" s="89">
        <f>grades!AC35</f>
        <v>58</v>
      </c>
      <c r="BZ11" s="80"/>
      <c r="CA11" s="80"/>
      <c r="CB11" s="80"/>
      <c r="CC11" s="80"/>
      <c r="CD11" s="80"/>
      <c r="CE11" s="80"/>
      <c r="CF11" s="7"/>
      <c r="CG11" s="7"/>
      <c r="CH11" s="7"/>
    </row>
    <row r="12" spans="1:90" ht="18.95" customHeight="1">
      <c r="A12" s="9">
        <v>7</v>
      </c>
      <c r="B12" s="37"/>
      <c r="C12" s="97" t="s">
        <v>61</v>
      </c>
      <c r="D12" s="41" t="str">
        <f t="shared" si="0"/>
        <v/>
      </c>
      <c r="E12" s="41" t="str">
        <f t="shared" si="1"/>
        <v/>
      </c>
      <c r="F12" s="64" t="str">
        <f t="shared" si="2"/>
        <v/>
      </c>
      <c r="G12" s="64" t="str">
        <f t="shared" si="3"/>
        <v xml:space="preserve"> </v>
      </c>
      <c r="H12" s="393"/>
      <c r="I12" s="9">
        <v>7</v>
      </c>
      <c r="J12" s="37"/>
      <c r="K12" s="97" t="s">
        <v>61</v>
      </c>
      <c r="L12" s="41" t="str">
        <f t="shared" si="4"/>
        <v/>
      </c>
      <c r="M12" s="221" t="str">
        <f t="shared" si="5"/>
        <v/>
      </c>
      <c r="N12" s="64" t="str">
        <f t="shared" si="6"/>
        <v/>
      </c>
      <c r="O12" s="64" t="str">
        <f t="shared" si="7"/>
        <v xml:space="preserve"> </v>
      </c>
      <c r="P12" s="2"/>
      <c r="Q12" s="48" t="s">
        <v>227</v>
      </c>
      <c r="R12" s="48" t="s">
        <v>228</v>
      </c>
      <c r="S12" s="48">
        <f>IF(Q12=B6,8)+IF(Q12=B7,7)+IF(Q12=B8,6)+IF(Q12=B9,5)+IF(Q12=B10,4)+IF(Q12=B11,3)+IF(Q12=B12,2)+IF(Q12=B13,1)+IF(R12=B6,8)+IF(R12=B7,7)+IF(R12=B8,6)+IF(R12=B9,5)+IF(R12=B10,4)+IF(R12=B11,3)+IF(R12=B12,2)+IF(R12=B13,1)</f>
        <v>0</v>
      </c>
      <c r="T12" s="48">
        <f>IF(R12=J6,8)+IF(R12=J7,7)+IF(R12=J8,6)+IF(R12=J9,5)+IF(R12=J10,4)+IF(R12=J11,3)+IF(R12=J12,2)+IF(R12=J13,1)+IF(Q12=J6,8)+IF(Q12=J7,7)+IF(Q12=J8,6)+IF(Q12=J9,5)+IF(Q12=J10,4)+IF(Q12=J11,3)+IF(Q12=J12,2)+IF(Q12=J13,1)</f>
        <v>0</v>
      </c>
      <c r="U12" s="2"/>
      <c r="V12" s="12"/>
      <c r="W12" s="12"/>
      <c r="X12" s="12"/>
      <c r="Y12" s="12"/>
      <c r="Z12" s="12"/>
      <c r="AA12" s="12"/>
      <c r="AB12" s="191">
        <f>S12+T12</f>
        <v>0</v>
      </c>
      <c r="AC12" s="12"/>
      <c r="AD12" s="2"/>
      <c r="AE12" s="397" t="str">
        <f>'MATCH DETAILS'!B7</f>
        <v>BICESTER</v>
      </c>
      <c r="AF12" s="12" t="s">
        <v>1</v>
      </c>
      <c r="AG12" s="12" t="s">
        <v>0</v>
      </c>
      <c r="AH12" s="12" t="str">
        <f>VLOOKUP(AG12,BIC!$I$17:$AV$36,40,FALSE)</f>
        <v>Holly Griffiths-Brown</v>
      </c>
      <c r="AI12" s="12" t="str">
        <f t="shared" si="8"/>
        <v>B</v>
      </c>
      <c r="AJ12" s="12" t="s">
        <v>0</v>
      </c>
      <c r="AK12" s="12" t="str">
        <f>VLOOKUP(AJ12,BIC!$L$17:$AV$36,37,FALSE)</f>
        <v>Orlaith Lyford</v>
      </c>
      <c r="AL12" s="12" t="str">
        <f t="shared" si="9"/>
        <v>B</v>
      </c>
      <c r="AM12" s="12" t="s">
        <v>0</v>
      </c>
      <c r="AN12" s="12" t="str">
        <f>VLOOKUP(AM12,BIC!$M$17:$AV$36,36,FALSE)</f>
        <v>Holly Griffiths-Brown</v>
      </c>
      <c r="AO12" s="12" t="str">
        <f t="shared" si="10"/>
        <v>B</v>
      </c>
      <c r="AP12" s="12" t="s">
        <v>0</v>
      </c>
      <c r="AQ12" s="12" t="str">
        <f>VLOOKUP(AP12,BIC!$F$17:$AV$36,43,FALSE)</f>
        <v>Amy Gould</v>
      </c>
      <c r="AR12" s="12" t="str">
        <f t="shared" si="11"/>
        <v>B</v>
      </c>
      <c r="AS12" s="12" t="s">
        <v>0</v>
      </c>
      <c r="AT12" s="12" t="str">
        <f>VLOOKUP(AS12,BIC!$E$17:$AV$36,44,FALSE)</f>
        <v>Orlaith Lyford</v>
      </c>
      <c r="AU12" s="12" t="str">
        <f t="shared" si="12"/>
        <v>B</v>
      </c>
      <c r="AV12" s="12" t="s">
        <v>0</v>
      </c>
      <c r="AW12" s="12" t="str">
        <f>'MATCH DETAILS'!B7</f>
        <v>BICESTER</v>
      </c>
      <c r="AX12" s="12" t="str">
        <f t="shared" si="13"/>
        <v>B</v>
      </c>
      <c r="AY12" s="12">
        <v>1</v>
      </c>
      <c r="AZ12" s="12" t="str">
        <f>VLOOKUP(AY12,BIC!$N$17:$AV$36,35,FALSE)</f>
        <v>Orlaith Lyford</v>
      </c>
      <c r="BA12" s="12">
        <v>2</v>
      </c>
      <c r="BB12" s="12" t="str">
        <f>VLOOKUP(BA12,BIC!$N$17:$AV$36,35,FALSE)</f>
        <v>Lauren Garside</v>
      </c>
      <c r="BC12" s="12">
        <v>3</v>
      </c>
      <c r="BD12" s="12" t="str">
        <f>VLOOKUP(BC12,BIC!$N$17:$AV$36,35,FALSE)</f>
        <v>Elen Holt</v>
      </c>
      <c r="BE12" s="12">
        <v>4</v>
      </c>
      <c r="BF12" s="12" t="str">
        <f>VLOOKUP(BE12,BIC!$N$17:$AV$36,35,FALSE)</f>
        <v>Holly Griffiths-Brown</v>
      </c>
      <c r="BG12" s="2"/>
      <c r="BH12" s="2"/>
      <c r="BI12" s="2"/>
      <c r="BJ12" s="86" t="str">
        <f t="shared" ref="BJ12:BY17" si="14">BJ11</f>
        <v xml:space="preserve">U13 </v>
      </c>
      <c r="BK12" s="89">
        <f t="shared" si="14"/>
        <v>14.8</v>
      </c>
      <c r="BL12" s="89">
        <f t="shared" si="14"/>
        <v>31.5</v>
      </c>
      <c r="BM12" s="89" t="str">
        <f t="shared" si="14"/>
        <v>-</v>
      </c>
      <c r="BN12" s="90">
        <f t="shared" si="14"/>
        <v>1.9097222222222222E-3</v>
      </c>
      <c r="BO12" s="90">
        <f t="shared" si="14"/>
        <v>3.0092592592592588E-3</v>
      </c>
      <c r="BP12" s="90">
        <f t="shared" si="14"/>
        <v>4.0509259259259257E-3</v>
      </c>
      <c r="BQ12" s="89">
        <f t="shared" si="14"/>
        <v>14</v>
      </c>
      <c r="BR12" s="89" t="str">
        <f t="shared" si="14"/>
        <v>-</v>
      </c>
      <c r="BS12" s="89" t="str">
        <f t="shared" si="14"/>
        <v>-</v>
      </c>
      <c r="BT12" s="89">
        <f t="shared" si="14"/>
        <v>1.2</v>
      </c>
      <c r="BU12" s="89">
        <f t="shared" si="14"/>
        <v>3.8</v>
      </c>
      <c r="BV12" s="89">
        <f t="shared" si="14"/>
        <v>6</v>
      </c>
      <c r="BW12" s="89">
        <f t="shared" si="14"/>
        <v>13</v>
      </c>
      <c r="BX12" s="89">
        <f t="shared" si="14"/>
        <v>13</v>
      </c>
      <c r="BY12" s="89">
        <f t="shared" si="14"/>
        <v>58</v>
      </c>
      <c r="BZ12" s="80"/>
      <c r="CA12" s="80"/>
      <c r="CB12" s="80"/>
      <c r="CC12" s="80"/>
      <c r="CD12" s="80"/>
      <c r="CE12" s="80"/>
      <c r="CF12" s="7"/>
      <c r="CG12" s="7"/>
      <c r="CH12" s="7"/>
    </row>
    <row r="13" spans="1:90" ht="18.95" customHeight="1">
      <c r="A13" s="9">
        <v>8</v>
      </c>
      <c r="B13" s="37"/>
      <c r="C13" s="97" t="s">
        <v>61</v>
      </c>
      <c r="D13" s="41" t="s">
        <v>233</v>
      </c>
      <c r="E13" s="41" t="s">
        <v>233</v>
      </c>
      <c r="F13" s="64" t="s">
        <v>233</v>
      </c>
      <c r="G13" s="64" t="str">
        <f t="shared" si="3"/>
        <v xml:space="preserve"> </v>
      </c>
      <c r="H13" s="393"/>
      <c r="I13" s="9">
        <v>8</v>
      </c>
      <c r="J13" s="37"/>
      <c r="K13" s="97" t="s">
        <v>61</v>
      </c>
      <c r="L13" s="41" t="str">
        <f t="shared" si="4"/>
        <v/>
      </c>
      <c r="M13" s="221" t="str">
        <f t="shared" si="5"/>
        <v/>
      </c>
      <c r="N13" s="64" t="str">
        <f t="shared" si="6"/>
        <v/>
      </c>
      <c r="O13" s="64" t="str">
        <f t="shared" si="7"/>
        <v xml:space="preserve"> </v>
      </c>
      <c r="P13" s="2"/>
      <c r="Q13" s="48" t="s">
        <v>208</v>
      </c>
      <c r="R13" s="48" t="s">
        <v>211</v>
      </c>
      <c r="S13" s="48">
        <f>IF(Q13=B6,8)+IF(Q13=B7,7)+IF(Q13=B8,6)+IF(Q13=B9,5)+IF(Q13=B10,4)+IF(Q13=B11,3)+IF(Q13=B12,2)+IF(Q13=B13,1)+IF(R13=B6,8)+IF(R13=B7,7)+IF(R13=B8,6)+IF(R13=B9,5)+IF(R13=B10,4)+IF(R13=B11,3)+IF(R13=B12,2)+IF(R13=B13,1)</f>
        <v>0</v>
      </c>
      <c r="T13" s="48">
        <f>IF(R13=J6,8)+IF(R13=J7,7)+IF(R13=J8,6)+IF(R13=J9,5)+IF(R13=J10,4)+IF(R13=J11,3)+IF(R13=J12,2)+IF(R13=J13,1)+IF(Q13=J6,8)+IF(Q13=J7,7)+IF(Q13=J8,6)+IF(Q13=J9,5)+IF(Q13=J10,4)+IF(Q13=J11,3)+IF(Q13=J12,2)+IF(Q13=J13,1)</f>
        <v>0</v>
      </c>
      <c r="U13" s="2"/>
      <c r="V13" s="12"/>
      <c r="W13" s="12"/>
      <c r="X13" s="12"/>
      <c r="Y13" s="12"/>
      <c r="Z13" s="12"/>
      <c r="AA13" s="12"/>
      <c r="AB13" s="191"/>
      <c r="AC13" s="12">
        <f>S13+T13</f>
        <v>0</v>
      </c>
      <c r="AD13" s="2"/>
      <c r="AE13" s="397"/>
      <c r="AF13" s="12" t="s">
        <v>209</v>
      </c>
      <c r="AG13" s="12" t="s">
        <v>1</v>
      </c>
      <c r="AH13" s="12" t="str">
        <f>VLOOKUP(AG13,BIC!$I$17:$AV$36,40,FALSE)</f>
        <v>Lauren Garside</v>
      </c>
      <c r="AI13" s="12" t="str">
        <f t="shared" si="8"/>
        <v>BB</v>
      </c>
      <c r="AJ13" s="12" t="s">
        <v>1</v>
      </c>
      <c r="AK13" s="12" t="str">
        <f>VLOOKUP(AJ13,BIC!$L$17:$AV$36,37,FALSE)</f>
        <v>Paige Scarlett</v>
      </c>
      <c r="AL13" s="12" t="str">
        <f t="shared" si="9"/>
        <v>BB</v>
      </c>
      <c r="AM13" s="12" t="s">
        <v>1</v>
      </c>
      <c r="AN13" s="12" t="str">
        <f>VLOOKUP(AM13,BIC!$M$17:$AV$36,36,FALSE)</f>
        <v>Maisie Silvester</v>
      </c>
      <c r="AO13" s="12" t="str">
        <f t="shared" si="10"/>
        <v>BB</v>
      </c>
      <c r="AP13" s="12" t="s">
        <v>1</v>
      </c>
      <c r="AQ13" s="12" t="str">
        <f>VLOOKUP(AP13,BIC!$F$17:$AV$36,43,FALSE)</f>
        <v>Molly  Acton</v>
      </c>
      <c r="AR13" s="12" t="str">
        <f t="shared" si="11"/>
        <v>BB</v>
      </c>
      <c r="AS13" s="12" t="s">
        <v>1</v>
      </c>
      <c r="AT13" s="12" t="str">
        <f>VLOOKUP(AS13,BIC!$E$17:$AV$36,44,FALSE)</f>
        <v>Isabelle Kinsella-Miles</v>
      </c>
      <c r="AU13" s="12" t="str">
        <f t="shared" si="12"/>
        <v>BB</v>
      </c>
      <c r="AV13" s="12" t="s">
        <v>1</v>
      </c>
      <c r="AW13" s="12" t="str">
        <f>'MATCH DETAILS'!B7</f>
        <v>BICESTER</v>
      </c>
      <c r="AX13" s="12" t="str">
        <f t="shared" si="13"/>
        <v>BB</v>
      </c>
      <c r="AY13" s="12">
        <v>1</v>
      </c>
      <c r="AZ13" s="12" t="str">
        <f>VLOOKUP(AY13,BIC!$N$17:$AV$36,35,FALSE)</f>
        <v>Orlaith Lyford</v>
      </c>
      <c r="BA13" s="12">
        <v>2</v>
      </c>
      <c r="BB13" s="12" t="str">
        <f>VLOOKUP(BA13,BIC!$N$17:$AV$36,35,FALSE)</f>
        <v>Lauren Garside</v>
      </c>
      <c r="BC13" s="12">
        <v>3</v>
      </c>
      <c r="BD13" s="12" t="str">
        <f>VLOOKUP(BC13,BIC!$N$17:$AV$36,35,FALSE)</f>
        <v>Elen Holt</v>
      </c>
      <c r="BE13" s="12">
        <v>4</v>
      </c>
      <c r="BF13" s="12" t="str">
        <f>VLOOKUP(BE13,BIC!$N$17:$AV$36,35,FALSE)</f>
        <v>Holly Griffiths-Brown</v>
      </c>
      <c r="BG13" s="2"/>
      <c r="BH13" s="2"/>
      <c r="BI13" s="2"/>
      <c r="BJ13" s="86" t="str">
        <f t="shared" si="14"/>
        <v xml:space="preserve">U13 </v>
      </c>
      <c r="BK13" s="89">
        <f t="shared" si="14"/>
        <v>14.8</v>
      </c>
      <c r="BL13" s="89">
        <f t="shared" si="14"/>
        <v>31.5</v>
      </c>
      <c r="BM13" s="89" t="str">
        <f t="shared" si="14"/>
        <v>-</v>
      </c>
      <c r="BN13" s="90">
        <f t="shared" si="14"/>
        <v>1.9097222222222222E-3</v>
      </c>
      <c r="BO13" s="90">
        <f t="shared" si="14"/>
        <v>3.0092592592592588E-3</v>
      </c>
      <c r="BP13" s="90">
        <f t="shared" si="14"/>
        <v>4.0509259259259257E-3</v>
      </c>
      <c r="BQ13" s="89">
        <f t="shared" si="14"/>
        <v>14</v>
      </c>
      <c r="BR13" s="89" t="str">
        <f t="shared" si="14"/>
        <v>-</v>
      </c>
      <c r="BS13" s="89" t="str">
        <f t="shared" si="14"/>
        <v>-</v>
      </c>
      <c r="BT13" s="89">
        <f t="shared" si="14"/>
        <v>1.2</v>
      </c>
      <c r="BU13" s="89">
        <f t="shared" si="14"/>
        <v>3.8</v>
      </c>
      <c r="BV13" s="89">
        <f t="shared" si="14"/>
        <v>6</v>
      </c>
      <c r="BW13" s="89">
        <f t="shared" si="14"/>
        <v>13</v>
      </c>
      <c r="BX13" s="89">
        <f t="shared" si="14"/>
        <v>13</v>
      </c>
      <c r="BY13" s="89">
        <f t="shared" si="14"/>
        <v>58</v>
      </c>
      <c r="BZ13" s="80"/>
      <c r="CA13" s="80"/>
      <c r="CB13" s="80"/>
      <c r="CC13" s="80"/>
      <c r="CD13" s="80"/>
      <c r="CE13" s="80"/>
      <c r="CF13" s="7"/>
      <c r="CG13" s="7"/>
      <c r="CH13" s="7"/>
    </row>
    <row r="14" spans="1:90" ht="18.95" customHeight="1">
      <c r="A14" s="206" t="s">
        <v>0</v>
      </c>
      <c r="B14" s="392" t="s">
        <v>85</v>
      </c>
      <c r="C14" s="392"/>
      <c r="D14" s="392"/>
      <c r="E14" s="392"/>
      <c r="F14" s="392"/>
      <c r="G14" s="392"/>
      <c r="H14" s="207"/>
      <c r="I14" s="206" t="s">
        <v>1</v>
      </c>
      <c r="J14" s="392" t="str">
        <f>B14</f>
        <v>UNDER 13 GIRLS 200m</v>
      </c>
      <c r="K14" s="392"/>
      <c r="L14" s="392"/>
      <c r="M14" s="392"/>
      <c r="N14" s="392"/>
      <c r="O14" s="392"/>
      <c r="P14" s="2"/>
      <c r="Q14" s="96"/>
      <c r="R14" s="96"/>
      <c r="S14" s="48"/>
      <c r="T14" s="48"/>
      <c r="U14" s="2"/>
      <c r="V14" s="12"/>
      <c r="W14" s="12"/>
      <c r="X14" s="12"/>
      <c r="Y14" s="12"/>
      <c r="Z14" s="12"/>
      <c r="AA14" s="12"/>
      <c r="AB14" s="191"/>
      <c r="AC14" s="12"/>
      <c r="AD14" s="2"/>
      <c r="AE14" s="397" t="str">
        <f>'MATCH DETAILS'!B8</f>
        <v>TEAM KENNET</v>
      </c>
      <c r="AF14" s="12" t="s">
        <v>258</v>
      </c>
      <c r="AG14" s="12" t="s">
        <v>0</v>
      </c>
      <c r="AH14" s="12" t="str">
        <f>VLOOKUP(AG14,'T K'!$I$17:$AV$36,40,FALSE)</f>
        <v>Holly Donohoe</v>
      </c>
      <c r="AI14" s="12" t="str">
        <f t="shared" si="8"/>
        <v>X</v>
      </c>
      <c r="AJ14" s="12" t="s">
        <v>0</v>
      </c>
      <c r="AK14" s="12" t="str">
        <f>VLOOKUP(AJ14,'T K'!$L$17:$AV$36,37,FALSE)</f>
        <v>Darcey Fleming</v>
      </c>
      <c r="AL14" s="12" t="str">
        <f t="shared" si="9"/>
        <v>X</v>
      </c>
      <c r="AM14" s="12" t="s">
        <v>0</v>
      </c>
      <c r="AN14" s="12" t="e">
        <f>VLOOKUP(AM14,'T K'!$M$17:$AV$36,36,FALSE)</f>
        <v>#N/A</v>
      </c>
      <c r="AO14" s="12" t="str">
        <f t="shared" si="10"/>
        <v>X</v>
      </c>
      <c r="AP14" s="12" t="s">
        <v>0</v>
      </c>
      <c r="AQ14" s="12" t="str">
        <f>VLOOKUP(AP14,'T K'!$F$17:$AV$36,43,FALSE)</f>
        <v>Mai Brown</v>
      </c>
      <c r="AR14" s="12" t="str">
        <f t="shared" si="11"/>
        <v>X</v>
      </c>
      <c r="AS14" s="12" t="s">
        <v>0</v>
      </c>
      <c r="AT14" s="12" t="str">
        <f>VLOOKUP(AS14,'T K'!$E$17:$AV$36,44,FALSE)</f>
        <v>Darcey Fleming</v>
      </c>
      <c r="AU14" s="12" t="str">
        <f t="shared" si="12"/>
        <v>X</v>
      </c>
      <c r="AV14" s="12" t="s">
        <v>0</v>
      </c>
      <c r="AW14" s="12" t="str">
        <f>'MATCH DETAILS'!B8</f>
        <v>TEAM KENNET</v>
      </c>
      <c r="AX14" s="12" t="str">
        <f t="shared" si="13"/>
        <v>X</v>
      </c>
      <c r="AY14" s="12">
        <v>1</v>
      </c>
      <c r="AZ14" s="12" t="str">
        <f>VLOOKUP(AY14,'T K'!$N$17:$AV$36,35,FALSE)</f>
        <v>Mia Eldridge</v>
      </c>
      <c r="BA14" s="12">
        <v>2</v>
      </c>
      <c r="BB14" s="12" t="str">
        <f>VLOOKUP(BA14,'T K'!$N$17:$AV$36,35,FALSE)</f>
        <v>Darcey Fleming</v>
      </c>
      <c r="BC14" s="12">
        <v>3</v>
      </c>
      <c r="BD14" s="12" t="str">
        <f>VLOOKUP(BC14,'T K'!$N$17:$AV$36,35,FALSE)</f>
        <v>Kiah-Jay Stevens</v>
      </c>
      <c r="BE14" s="12">
        <v>4</v>
      </c>
      <c r="BF14" s="12" t="str">
        <f>VLOOKUP(BE14,'T K'!$N$17:$AV$36,35,FALSE)</f>
        <v>Kira Angell</v>
      </c>
      <c r="BG14" s="2"/>
      <c r="BH14" s="2"/>
      <c r="BI14" s="2"/>
      <c r="BJ14" s="86" t="str">
        <f t="shared" si="14"/>
        <v xml:space="preserve">U13 </v>
      </c>
      <c r="BK14" s="89">
        <f t="shared" si="14"/>
        <v>14.8</v>
      </c>
      <c r="BL14" s="89">
        <f t="shared" si="14"/>
        <v>31.5</v>
      </c>
      <c r="BM14" s="89" t="str">
        <f t="shared" si="14"/>
        <v>-</v>
      </c>
      <c r="BN14" s="90">
        <f t="shared" si="14"/>
        <v>1.9097222222222222E-3</v>
      </c>
      <c r="BO14" s="90">
        <f t="shared" si="14"/>
        <v>3.0092592592592588E-3</v>
      </c>
      <c r="BP14" s="90">
        <f t="shared" si="14"/>
        <v>4.0509259259259257E-3</v>
      </c>
      <c r="BQ14" s="89">
        <f t="shared" si="14"/>
        <v>14</v>
      </c>
      <c r="BR14" s="89" t="str">
        <f t="shared" si="14"/>
        <v>-</v>
      </c>
      <c r="BS14" s="89" t="str">
        <f t="shared" si="14"/>
        <v>-</v>
      </c>
      <c r="BT14" s="89">
        <f t="shared" si="14"/>
        <v>1.2</v>
      </c>
      <c r="BU14" s="89">
        <f t="shared" si="14"/>
        <v>3.8</v>
      </c>
      <c r="BV14" s="89">
        <f t="shared" si="14"/>
        <v>6</v>
      </c>
      <c r="BW14" s="89">
        <f t="shared" si="14"/>
        <v>13</v>
      </c>
      <c r="BX14" s="89">
        <f t="shared" si="14"/>
        <v>13</v>
      </c>
      <c r="BY14" s="89">
        <f t="shared" si="14"/>
        <v>58</v>
      </c>
      <c r="BZ14" s="80"/>
      <c r="CA14" s="80"/>
      <c r="CB14" s="80"/>
      <c r="CC14" s="80"/>
      <c r="CD14" s="80"/>
      <c r="CE14" s="80"/>
      <c r="CF14" s="7"/>
      <c r="CG14" s="7"/>
      <c r="CH14" s="7"/>
    </row>
    <row r="15" spans="1:90" ht="18.95" customHeight="1">
      <c r="A15" s="9">
        <v>1</v>
      </c>
      <c r="B15" s="37"/>
      <c r="C15" s="97" t="s">
        <v>61</v>
      </c>
      <c r="D15" s="41" t="str">
        <f>IF(B15=0,"",VLOOKUP(B15,$AI$8:$AK$23,3,FALSE))</f>
        <v/>
      </c>
      <c r="E15" s="41" t="str">
        <f>IF(B15=0,"",VLOOKUP(B15,$AU$8:$AW$23,3,FALSE))</f>
        <v/>
      </c>
      <c r="F15" s="64" t="str">
        <f>IF(C15="","",IF($AU$47="F"," ",IF($AU$47="T",IF(C15&lt;=$AK$47,"G1",IF(C15&lt;=$AN$47,"G2",IF(C15&lt;=$AQ$47,"G3",IF(C15&lt;=$AT$47,"G4","")))))))</f>
        <v/>
      </c>
      <c r="G15" s="64" t="str">
        <f>IF(C15&lt;=BL11,"AW"," ")</f>
        <v xml:space="preserve"> </v>
      </c>
      <c r="H15" s="393"/>
      <c r="I15" s="9">
        <v>1</v>
      </c>
      <c r="J15" s="37"/>
      <c r="K15" s="97" t="s">
        <v>61</v>
      </c>
      <c r="L15" s="41" t="str">
        <f>IF(J15=0,"",VLOOKUP(J15,$AI$8:$AK$23,3,FALSE))</f>
        <v/>
      </c>
      <c r="M15" s="221" t="str">
        <f>IF(J15=0,"",VLOOKUP(J15,$AU$8:$AW$23,3,FALSE))</f>
        <v/>
      </c>
      <c r="N15" s="64" t="str">
        <f>IF(K15="","",IF($AU$47="F"," ",IF($AU$47="T",IF(K15&lt;=$AK$47,"G1",IF(K15&lt;=$AN$47,"G2",IF(K15&lt;=$AQ$47,"G3",IF(K15&lt;=$AT$47,"G4","")))))))</f>
        <v/>
      </c>
      <c r="O15" s="64" t="str">
        <f>IF(K15&lt;=BL11,"AW"," ")</f>
        <v xml:space="preserve"> </v>
      </c>
      <c r="P15" s="2"/>
      <c r="Q15" s="192" t="s">
        <v>0</v>
      </c>
      <c r="R15" s="192" t="s">
        <v>210</v>
      </c>
      <c r="S15" s="192">
        <f>IF(Q15=B15,8)+IF(Q15=B16,7)+IF(Q15=B17,6)+IF(Q15=B18,5)+IF(Q15=B19,4)+IF(Q15=B20,3)+IF(Q15=B21,2)+IF(Q15=B22,1)+IF(R15=B15,8)+IF(R15=B16,7)+IF(R15=B17,6)+IF(R15=B18,5)+IF(R15=B19,4)+IF(R15=B20,3)+IF(R15=B21,2)+IF(R15=B22,1)</f>
        <v>0</v>
      </c>
      <c r="T15" s="192">
        <f>IF(Q15=J15,8)+IF(Q15=J16,7)+IF(Q15=J17,6)+IF(Q15=J18,5)+IF(Q15=J19,4)+IF(Q15=J20,3)+IF(Q15=J21,2)+IF(Q15=J22,1)+IF(R15=J15,8)+IF(R15=J16,7)+IF(R15=J17,6)+IF(R15=J18,5)+IF(R15=J19,4)+IF(R15=J20,3)+IF(R15=J21,2)+IF(R15=J22,1)</f>
        <v>0</v>
      </c>
      <c r="U15" s="2"/>
      <c r="V15" s="95">
        <f>S15+T15</f>
        <v>0</v>
      </c>
      <c r="W15" s="12"/>
      <c r="X15" s="12"/>
      <c r="Y15" s="12"/>
      <c r="Z15" s="12"/>
      <c r="AA15" s="12"/>
      <c r="AB15" s="191"/>
      <c r="AC15" s="12"/>
      <c r="AD15" s="2"/>
      <c r="AE15" s="397"/>
      <c r="AF15" s="12" t="s">
        <v>259</v>
      </c>
      <c r="AG15" s="12" t="s">
        <v>1</v>
      </c>
      <c r="AH15" s="12" t="str">
        <f>VLOOKUP(AG15,'T K'!$I$17:$AV$36,40,FALSE)</f>
        <v>Sophie Stancombe</v>
      </c>
      <c r="AI15" s="12" t="str">
        <f t="shared" si="8"/>
        <v>XX</v>
      </c>
      <c r="AJ15" s="12" t="s">
        <v>1</v>
      </c>
      <c r="AK15" s="12" t="str">
        <f>VLOOKUP(AJ15,'T K'!$L$17:$AV$36,37,FALSE)</f>
        <v>Mia Eldridge</v>
      </c>
      <c r="AL15" s="12" t="str">
        <f t="shared" si="9"/>
        <v>XX</v>
      </c>
      <c r="AM15" s="12" t="s">
        <v>1</v>
      </c>
      <c r="AN15" s="12" t="str">
        <f>VLOOKUP(AM15,'T K'!$M$17:$AV$36,36,FALSE)</f>
        <v>Antonia Lewis</v>
      </c>
      <c r="AO15" s="12" t="str">
        <f t="shared" si="10"/>
        <v>XX</v>
      </c>
      <c r="AP15" s="12" t="s">
        <v>1</v>
      </c>
      <c r="AQ15" s="12" t="str">
        <f>VLOOKUP(AP15,'T K'!$F$17:$AV$36,43,FALSE)</f>
        <v>Holly Donohoe</v>
      </c>
      <c r="AR15" s="12" t="str">
        <f t="shared" si="11"/>
        <v>XX</v>
      </c>
      <c r="AS15" s="12" t="s">
        <v>1</v>
      </c>
      <c r="AT15" s="12" t="str">
        <f>VLOOKUP(AS15,'T K'!$E$17:$AV$36,44,FALSE)</f>
        <v>Sophie Stancombe</v>
      </c>
      <c r="AU15" s="12" t="str">
        <f t="shared" si="12"/>
        <v>XX</v>
      </c>
      <c r="AV15" s="12" t="s">
        <v>1</v>
      </c>
      <c r="AW15" s="12" t="str">
        <f>'MATCH DETAILS'!B8</f>
        <v>TEAM KENNET</v>
      </c>
      <c r="AX15" s="12" t="str">
        <f t="shared" si="13"/>
        <v>XX</v>
      </c>
      <c r="AY15" s="12">
        <v>1</v>
      </c>
      <c r="AZ15" s="12" t="str">
        <f>VLOOKUP(AY15,'T K'!$N$17:$AV$36,35,FALSE)</f>
        <v>Mia Eldridge</v>
      </c>
      <c r="BA15" s="12">
        <v>2</v>
      </c>
      <c r="BB15" s="12" t="str">
        <f>VLOOKUP(BA15,'T K'!$N$17:$AV$36,35,FALSE)</f>
        <v>Darcey Fleming</v>
      </c>
      <c r="BC15" s="12">
        <v>3</v>
      </c>
      <c r="BD15" s="12" t="str">
        <f>VLOOKUP(BC15,'T K'!$N$17:$AV$36,35,FALSE)</f>
        <v>Kiah-Jay Stevens</v>
      </c>
      <c r="BE15" s="12">
        <v>4</v>
      </c>
      <c r="BF15" s="12" t="str">
        <f>VLOOKUP(BE15,'T K'!$N$17:$AV$36,35,FALSE)</f>
        <v>Kira Angell</v>
      </c>
      <c r="BG15" s="2"/>
      <c r="BH15" s="2"/>
      <c r="BI15" s="2"/>
      <c r="BJ15" s="86" t="str">
        <f t="shared" si="14"/>
        <v xml:space="preserve">U13 </v>
      </c>
      <c r="BK15" s="89">
        <f t="shared" si="14"/>
        <v>14.8</v>
      </c>
      <c r="BL15" s="89">
        <f t="shared" si="14"/>
        <v>31.5</v>
      </c>
      <c r="BM15" s="89" t="str">
        <f t="shared" si="14"/>
        <v>-</v>
      </c>
      <c r="BN15" s="90">
        <f t="shared" si="14"/>
        <v>1.9097222222222222E-3</v>
      </c>
      <c r="BO15" s="90">
        <f t="shared" si="14"/>
        <v>3.0092592592592588E-3</v>
      </c>
      <c r="BP15" s="90">
        <f t="shared" si="14"/>
        <v>4.0509259259259257E-3</v>
      </c>
      <c r="BQ15" s="89">
        <f t="shared" si="14"/>
        <v>14</v>
      </c>
      <c r="BR15" s="89" t="str">
        <f t="shared" si="14"/>
        <v>-</v>
      </c>
      <c r="BS15" s="89" t="str">
        <f t="shared" si="14"/>
        <v>-</v>
      </c>
      <c r="BT15" s="89">
        <f t="shared" si="14"/>
        <v>1.2</v>
      </c>
      <c r="BU15" s="89">
        <f t="shared" si="14"/>
        <v>3.8</v>
      </c>
      <c r="BV15" s="89">
        <f t="shared" si="14"/>
        <v>6</v>
      </c>
      <c r="BW15" s="89">
        <f t="shared" si="14"/>
        <v>13</v>
      </c>
      <c r="BX15" s="89">
        <f t="shared" si="14"/>
        <v>13</v>
      </c>
      <c r="BY15" s="89">
        <f t="shared" si="14"/>
        <v>58</v>
      </c>
      <c r="BZ15" s="80"/>
      <c r="CA15" s="80"/>
      <c r="CB15" s="80"/>
      <c r="CC15" s="80"/>
      <c r="CD15" s="80"/>
      <c r="CE15" s="80"/>
      <c r="CF15" s="7"/>
      <c r="CG15" s="7"/>
      <c r="CH15" s="7"/>
    </row>
    <row r="16" spans="1:90" ht="18.95" customHeight="1">
      <c r="A16" s="9">
        <v>2</v>
      </c>
      <c r="B16" s="37"/>
      <c r="C16" s="97" t="s">
        <v>61</v>
      </c>
      <c r="D16" s="41" t="str">
        <f t="shared" ref="D16:D22" si="15">IF(B16=0,"",VLOOKUP(B16,$AI$8:$AK$23,3,FALSE))</f>
        <v/>
      </c>
      <c r="E16" s="41" t="str">
        <f t="shared" ref="E16:E22" si="16">IF(B16=0,"",VLOOKUP(B16,$AU$8:$AW$23,3,FALSE))</f>
        <v/>
      </c>
      <c r="F16" s="64" t="str">
        <f t="shared" ref="F16:F22" si="17">IF(C16="","",IF($AU$47="F"," ",IF($AU$47="T",IF(C16&lt;=$AK$47,"G1",IF(C16&lt;=$AN$47,"G2",IF(C16&lt;=$AQ$47,"G3",IF(C16&lt;=$AT$47,"G4","")))))))</f>
        <v/>
      </c>
      <c r="G16" s="64" t="str">
        <f t="shared" ref="G16:G22" si="18">IF(C16&lt;=BL12,"AW"," ")</f>
        <v xml:space="preserve"> </v>
      </c>
      <c r="H16" s="393"/>
      <c r="I16" s="9">
        <v>2</v>
      </c>
      <c r="J16" s="37"/>
      <c r="K16" s="97" t="s">
        <v>61</v>
      </c>
      <c r="L16" s="41" t="str">
        <f t="shared" ref="L16:L22" si="19">IF(J16=0,"",VLOOKUP(J16,$AI$8:$AK$23,3,FALSE))</f>
        <v/>
      </c>
      <c r="M16" s="221" t="str">
        <f t="shared" ref="M16:M22" si="20">IF(J16=0,"",VLOOKUP(J16,$AU$8:$AW$23,3,FALSE))</f>
        <v/>
      </c>
      <c r="N16" s="64" t="str">
        <f t="shared" ref="N16:N22" si="21">IF(K16="","",IF($AU$47="F"," ",IF($AU$47="T",IF(K16&lt;=$AK$47,"G1",IF(K16&lt;=$AN$47,"G2",IF(K16&lt;=$AQ$47,"G3",IF(K16&lt;=$AT$47,"G4","")))))))</f>
        <v/>
      </c>
      <c r="O16" s="64" t="str">
        <f t="shared" ref="O16:O22" si="22">IF(K16&lt;=BL12,"AW"," ")</f>
        <v xml:space="preserve"> </v>
      </c>
      <c r="P16" s="2"/>
      <c r="Q16" s="48" t="s">
        <v>190</v>
      </c>
      <c r="R16" s="48" t="s">
        <v>191</v>
      </c>
      <c r="S16" s="48">
        <f>IF(Q16=B15,8)+IF(Q16=B16,7)+IF(Q16=B17,6)+IF(Q16=B18,5)+IF(Q16=B19,4)+IF(Q16=B20,3)+IF(Q16=B21,2)+IF(Q16=B22,1)+IF(R16=B15,8)+IF(R16=B16,7)+IF(R16=B17,6)+IF(R16=B18,5)+IF(R16=B19,4)+IF(R16=B20,3)+IF(R16=B21,2)+IF(R16=B22,1)</f>
        <v>0</v>
      </c>
      <c r="T16" s="48">
        <f>IF(R16=J15,8)+IF(R16=J16,7)+IF(R16=J17,6)+IF(R16=J18,5)+IF(R16=J19,4)+IF(R16=J20,3)+IF(R16=J21,2)+IF(R16=J22,1)+IF(Q16=J15,8)+IF(Q16=J16,7)+IF(Q16=J17,6)+IF(Q16=J18,5)+IF(Q16=J19,4)+IF(Q16=J20,3)+IF(Q16=J21,2)+IF(Q16=J22,1)</f>
        <v>0</v>
      </c>
      <c r="U16" s="2"/>
      <c r="V16" s="12"/>
      <c r="W16" s="12">
        <f>S16+T16</f>
        <v>0</v>
      </c>
      <c r="X16" s="12"/>
      <c r="Y16" s="12"/>
      <c r="Z16" s="12"/>
      <c r="AA16" s="12"/>
      <c r="AB16" s="191"/>
      <c r="AC16" s="12"/>
      <c r="AD16" s="2"/>
      <c r="AE16" s="397" t="str">
        <f>'MATCH DETAILS'!B9</f>
        <v>OXFORD CITY</v>
      </c>
      <c r="AF16" s="12" t="s">
        <v>20</v>
      </c>
      <c r="AG16" s="12" t="s">
        <v>0</v>
      </c>
      <c r="AH16" s="12" t="str">
        <f>VLOOKUP(AG16,'OXF C'!$I$17:$AV$36,40,FALSE)</f>
        <v>Ruby Parker</v>
      </c>
      <c r="AI16" s="12" t="str">
        <f t="shared" si="8"/>
        <v>O</v>
      </c>
      <c r="AJ16" s="12" t="s">
        <v>0</v>
      </c>
      <c r="AK16" s="12" t="str">
        <f>VLOOKUP(AJ16,'OXF C'!$L$17:$AV$36,37,FALSE)</f>
        <v>Ruby Parker</v>
      </c>
      <c r="AL16" s="12" t="str">
        <f t="shared" si="9"/>
        <v>O</v>
      </c>
      <c r="AM16" s="12" t="s">
        <v>0</v>
      </c>
      <c r="AN16" s="12" t="str">
        <f>VLOOKUP(AM16,'OXF C'!$M$17:$AV$36,36,FALSE)</f>
        <v>Anya Bromley</v>
      </c>
      <c r="AO16" s="12" t="str">
        <f t="shared" si="10"/>
        <v>O</v>
      </c>
      <c r="AP16" s="12" t="s">
        <v>0</v>
      </c>
      <c r="AQ16" s="12" t="str">
        <f>VLOOKUP(AP16,'OXF C'!$F$17:$AV$36,43,FALSE)</f>
        <v>Amber Morris</v>
      </c>
      <c r="AR16" s="12" t="str">
        <f t="shared" si="11"/>
        <v>O</v>
      </c>
      <c r="AS16" s="12" t="s">
        <v>0</v>
      </c>
      <c r="AT16" s="12" t="e">
        <f>VLOOKUP(AS16,'OXF C'!$E$17:$AV$36,44,FALSE)</f>
        <v>#N/A</v>
      </c>
      <c r="AU16" s="12" t="str">
        <f t="shared" si="12"/>
        <v>O</v>
      </c>
      <c r="AV16" s="12" t="s">
        <v>0</v>
      </c>
      <c r="AW16" s="12" t="str">
        <f>'MATCH DETAILS'!B9</f>
        <v>OXFORD CITY</v>
      </c>
      <c r="AX16" s="12" t="str">
        <f t="shared" si="13"/>
        <v>O</v>
      </c>
      <c r="AY16" s="12">
        <v>1</v>
      </c>
      <c r="AZ16" s="12" t="str">
        <f>VLOOKUP(AY16,'OXF C'!$N$17:$AV$36,35,FALSE)</f>
        <v>Ruby Parker</v>
      </c>
      <c r="BA16" s="12">
        <v>2</v>
      </c>
      <c r="BB16" s="12" t="str">
        <f>VLOOKUP(BA16,'OXF C'!$N$17:$AV$36,35,FALSE)</f>
        <v>Katja Letowska</v>
      </c>
      <c r="BC16" s="12">
        <v>3</v>
      </c>
      <c r="BD16" s="12" t="str">
        <f>VLOOKUP(BC16,'OXF C'!$N$17:$AV$36,35,FALSE)</f>
        <v>Jessica Walter</v>
      </c>
      <c r="BE16" s="12">
        <v>4</v>
      </c>
      <c r="BF16" s="12" t="str">
        <f>VLOOKUP(BE16,'OXF C'!$N$17:$AV$36,35,FALSE)</f>
        <v>Anya Bromley</v>
      </c>
      <c r="BG16" s="2"/>
      <c r="BH16" s="2"/>
      <c r="BI16" s="2"/>
      <c r="BJ16" s="86" t="str">
        <f t="shared" si="14"/>
        <v xml:space="preserve">U13 </v>
      </c>
      <c r="BK16" s="89">
        <f t="shared" si="14"/>
        <v>14.8</v>
      </c>
      <c r="BL16" s="89">
        <f t="shared" si="14"/>
        <v>31.5</v>
      </c>
      <c r="BM16" s="89" t="str">
        <f t="shared" si="14"/>
        <v>-</v>
      </c>
      <c r="BN16" s="90">
        <f t="shared" si="14"/>
        <v>1.9097222222222222E-3</v>
      </c>
      <c r="BO16" s="90">
        <f t="shared" si="14"/>
        <v>3.0092592592592588E-3</v>
      </c>
      <c r="BP16" s="90">
        <f t="shared" si="14"/>
        <v>4.0509259259259257E-3</v>
      </c>
      <c r="BQ16" s="89">
        <f t="shared" si="14"/>
        <v>14</v>
      </c>
      <c r="BR16" s="89" t="str">
        <f t="shared" si="14"/>
        <v>-</v>
      </c>
      <c r="BS16" s="89" t="str">
        <f t="shared" si="14"/>
        <v>-</v>
      </c>
      <c r="BT16" s="89">
        <f t="shared" si="14"/>
        <v>1.2</v>
      </c>
      <c r="BU16" s="89">
        <f t="shared" si="14"/>
        <v>3.8</v>
      </c>
      <c r="BV16" s="89">
        <f t="shared" si="14"/>
        <v>6</v>
      </c>
      <c r="BW16" s="89">
        <f t="shared" si="14"/>
        <v>13</v>
      </c>
      <c r="BX16" s="89">
        <f t="shared" si="14"/>
        <v>13</v>
      </c>
      <c r="BY16" s="89">
        <f t="shared" si="14"/>
        <v>58</v>
      </c>
      <c r="BZ16" s="80"/>
      <c r="CA16" s="80"/>
      <c r="CB16" s="80"/>
      <c r="CC16" s="80"/>
      <c r="CD16" s="80"/>
      <c r="CE16" s="80"/>
      <c r="CF16" s="7"/>
      <c r="CG16" s="7"/>
      <c r="CH16" s="7"/>
    </row>
    <row r="17" spans="1:86" ht="18.95" customHeight="1">
      <c r="A17" s="9">
        <v>3</v>
      </c>
      <c r="B17" s="37"/>
      <c r="C17" s="97" t="s">
        <v>61</v>
      </c>
      <c r="D17" s="41" t="str">
        <f t="shared" si="15"/>
        <v/>
      </c>
      <c r="E17" s="41" t="str">
        <f t="shared" si="16"/>
        <v/>
      </c>
      <c r="F17" s="64" t="str">
        <f t="shared" si="17"/>
        <v/>
      </c>
      <c r="G17" s="64" t="str">
        <f t="shared" si="18"/>
        <v xml:space="preserve"> </v>
      </c>
      <c r="H17" s="393"/>
      <c r="I17" s="9">
        <v>3</v>
      </c>
      <c r="J17" s="37"/>
      <c r="K17" s="97" t="s">
        <v>61</v>
      </c>
      <c r="L17" s="41" t="str">
        <f t="shared" si="19"/>
        <v/>
      </c>
      <c r="M17" s="221" t="str">
        <f t="shared" si="20"/>
        <v/>
      </c>
      <c r="N17" s="64" t="str">
        <f t="shared" si="21"/>
        <v/>
      </c>
      <c r="O17" s="64" t="str">
        <f t="shared" si="22"/>
        <v xml:space="preserve"> </v>
      </c>
      <c r="P17" s="2"/>
      <c r="Q17" s="48" t="s">
        <v>1</v>
      </c>
      <c r="R17" s="48" t="s">
        <v>209</v>
      </c>
      <c r="S17" s="48">
        <f>IF(Q17=B15,8)+IF(Q17=B16,7)+IF(Q17=B17,6)+IF(Q17=B18,5)+IF(Q17=B19,4)+IF(Q17=B20,3)+IF(Q17=B21,2)+IF(Q17=B22,1)+IF(R17=B15,8)+IF(R17=B16,7)+IF(R17=B17,6)+IF(R17=B18,5)+IF(R17=B19,4)+IF(R17=B20,3)+IF(R17=B21,2)+IF(R17=B22,1)</f>
        <v>0</v>
      </c>
      <c r="T17" s="48">
        <f>IF(R17=J15,8)+IF(R17=J16,7)+IF(R17=J17,6)+IF(R17=J18,5)+IF(R17=J19,4)+IF(R17=J20,3)+IF(R17=J21,2)+IF(R17=J22,1)+IF(Q17=J15,8)+IF(Q17=J16,7)+IF(Q17=J17,6)+IF(Q17=J18,5)+IF(Q17=J19,4)+IF(Q17=J20,3)+IF(Q17=J21,2)+IF(Q17=J22,1)</f>
        <v>0</v>
      </c>
      <c r="U17" s="2"/>
      <c r="V17" s="12"/>
      <c r="W17" s="12"/>
      <c r="X17" s="12">
        <f>S17+T17</f>
        <v>0</v>
      </c>
      <c r="Y17" s="12"/>
      <c r="Z17" s="12"/>
      <c r="AA17" s="12"/>
      <c r="AB17" s="191"/>
      <c r="AC17" s="12"/>
      <c r="AD17" s="2"/>
      <c r="AE17" s="397"/>
      <c r="AF17" s="12" t="s">
        <v>19</v>
      </c>
      <c r="AG17" s="12" t="s">
        <v>1</v>
      </c>
      <c r="AH17" s="12" t="str">
        <f>VLOOKUP(AG17,'OXF C'!$I$17:$AV$36,40,FALSE)</f>
        <v>Megan Barry</v>
      </c>
      <c r="AI17" s="12" t="str">
        <f t="shared" si="8"/>
        <v>OO</v>
      </c>
      <c r="AJ17" s="12" t="s">
        <v>1</v>
      </c>
      <c r="AK17" s="12" t="str">
        <f>VLOOKUP(AJ17,'OXF C'!$L$17:$AV$36,37,FALSE)</f>
        <v>Maddie Gorell</v>
      </c>
      <c r="AL17" s="12" t="str">
        <f t="shared" si="9"/>
        <v>OO</v>
      </c>
      <c r="AM17" s="12" t="s">
        <v>1</v>
      </c>
      <c r="AN17" s="12" t="str">
        <f>VLOOKUP(AM17,'OXF C'!$M$17:$AV$36,36,FALSE)</f>
        <v>Jamie Garry</v>
      </c>
      <c r="AO17" s="12" t="str">
        <f t="shared" si="10"/>
        <v>OO</v>
      </c>
      <c r="AP17" s="12" t="s">
        <v>1</v>
      </c>
      <c r="AQ17" s="12" t="str">
        <f>VLOOKUP(AP17,'OXF C'!$F$17:$AV$36,43,FALSE)</f>
        <v>Jessica Walter</v>
      </c>
      <c r="AR17" s="12" t="str">
        <f t="shared" si="11"/>
        <v>OO</v>
      </c>
      <c r="AS17" s="12" t="s">
        <v>1</v>
      </c>
      <c r="AT17" s="12" t="e">
        <f>VLOOKUP(AS17,'OXF C'!$E$17:$AV$36,44,FALSE)</f>
        <v>#N/A</v>
      </c>
      <c r="AU17" s="12" t="str">
        <f t="shared" si="12"/>
        <v>OO</v>
      </c>
      <c r="AV17" s="12" t="s">
        <v>1</v>
      </c>
      <c r="AW17" s="12" t="str">
        <f>'MATCH DETAILS'!B9</f>
        <v>OXFORD CITY</v>
      </c>
      <c r="AX17" s="12" t="str">
        <f t="shared" si="13"/>
        <v>OO</v>
      </c>
      <c r="AY17" s="12">
        <v>1</v>
      </c>
      <c r="AZ17" s="12" t="str">
        <f>VLOOKUP(AY17,'OXF C'!$N$17:$AV$36,35,FALSE)</f>
        <v>Ruby Parker</v>
      </c>
      <c r="BA17" s="12">
        <v>2</v>
      </c>
      <c r="BB17" s="12" t="str">
        <f>VLOOKUP(BA17,'OXF C'!$N$17:$AV$36,35,FALSE)</f>
        <v>Katja Letowska</v>
      </c>
      <c r="BC17" s="12">
        <v>3</v>
      </c>
      <c r="BD17" s="12" t="str">
        <f>VLOOKUP(BC17,'OXF C'!$N$17:$AV$36,35,FALSE)</f>
        <v>Jessica Walter</v>
      </c>
      <c r="BE17" s="12">
        <v>4</v>
      </c>
      <c r="BF17" s="12" t="str">
        <f>VLOOKUP(BE17,'OXF C'!$N$17:$AV$36,35,FALSE)</f>
        <v>Anya Bromley</v>
      </c>
      <c r="BG17" s="2"/>
      <c r="BH17" s="2"/>
      <c r="BI17" s="2"/>
      <c r="BJ17" s="86" t="str">
        <f t="shared" si="14"/>
        <v xml:space="preserve">U13 </v>
      </c>
      <c r="BK17" s="89">
        <f t="shared" si="14"/>
        <v>14.8</v>
      </c>
      <c r="BL17" s="89">
        <f t="shared" si="14"/>
        <v>31.5</v>
      </c>
      <c r="BM17" s="89" t="str">
        <f t="shared" si="14"/>
        <v>-</v>
      </c>
      <c r="BN17" s="90">
        <f t="shared" si="14"/>
        <v>1.9097222222222222E-3</v>
      </c>
      <c r="BO17" s="90">
        <f t="shared" si="14"/>
        <v>3.0092592592592588E-3</v>
      </c>
      <c r="BP17" s="90">
        <f t="shared" si="14"/>
        <v>4.0509259259259257E-3</v>
      </c>
      <c r="BQ17" s="89">
        <f t="shared" si="14"/>
        <v>14</v>
      </c>
      <c r="BR17" s="89" t="str">
        <f t="shared" si="14"/>
        <v>-</v>
      </c>
      <c r="BS17" s="89" t="str">
        <f t="shared" si="14"/>
        <v>-</v>
      </c>
      <c r="BT17" s="89">
        <f t="shared" si="14"/>
        <v>1.2</v>
      </c>
      <c r="BU17" s="89">
        <f t="shared" si="14"/>
        <v>3.8</v>
      </c>
      <c r="BV17" s="89">
        <f t="shared" si="14"/>
        <v>6</v>
      </c>
      <c r="BW17" s="89">
        <f t="shared" si="14"/>
        <v>13</v>
      </c>
      <c r="BX17" s="89">
        <f t="shared" si="14"/>
        <v>13</v>
      </c>
      <c r="BY17" s="89">
        <f t="shared" si="14"/>
        <v>58</v>
      </c>
      <c r="BZ17" s="80"/>
      <c r="CA17" s="80"/>
      <c r="CB17" s="80"/>
      <c r="CC17" s="80"/>
      <c r="CD17" s="80"/>
      <c r="CE17" s="80"/>
      <c r="CF17" s="7"/>
      <c r="CG17" s="7"/>
      <c r="CH17" s="7"/>
    </row>
    <row r="18" spans="1:86" ht="18.95" customHeight="1">
      <c r="A18" s="9">
        <v>4</v>
      </c>
      <c r="B18" s="37"/>
      <c r="C18" s="97" t="s">
        <v>61</v>
      </c>
      <c r="D18" s="41" t="str">
        <f t="shared" si="15"/>
        <v/>
      </c>
      <c r="E18" s="41" t="str">
        <f t="shared" si="16"/>
        <v/>
      </c>
      <c r="F18" s="64" t="str">
        <f t="shared" si="17"/>
        <v/>
      </c>
      <c r="G18" s="64" t="str">
        <f t="shared" si="18"/>
        <v xml:space="preserve"> </v>
      </c>
      <c r="H18" s="393"/>
      <c r="I18" s="9">
        <v>4</v>
      </c>
      <c r="J18" s="37"/>
      <c r="K18" s="97" t="s">
        <v>61</v>
      </c>
      <c r="L18" s="41" t="str">
        <f t="shared" si="19"/>
        <v/>
      </c>
      <c r="M18" s="221" t="str">
        <f t="shared" si="20"/>
        <v/>
      </c>
      <c r="N18" s="64" t="str">
        <f t="shared" si="21"/>
        <v/>
      </c>
      <c r="O18" s="64" t="str">
        <f t="shared" si="22"/>
        <v xml:space="preserve"> </v>
      </c>
      <c r="P18" s="2"/>
      <c r="Q18" s="264" t="s">
        <v>258</v>
      </c>
      <c r="R18" s="264" t="s">
        <v>259</v>
      </c>
      <c r="S18" s="48">
        <f>IF(Q18=B15,8)+IF(Q18=B16,7)+IF(Q18=B17,6)+IF(Q18=B18,5)+IF(Q18=B19,4)+IF(Q18=B20,3)+IF(Q18=B21,2)+IF(Q18=B22,1)+IF(R18=B15,8)+IF(R18=B16,7)+IF(R18=B17,6)+IF(R18=B18,5)+IF(R18=B19,4)+IF(R18=B20,3)+IF(R18=B21,2)+IF(R18=B22,1)</f>
        <v>0</v>
      </c>
      <c r="T18" s="48">
        <f>IF(R18=J15,8)+IF(R18=J16,7)+IF(R18=J17,6)+IF(R18=J18,5)+IF(R18=J19,4)+IF(R18=J20,3)+IF(R18=J21,2)+IF(R18=J22,1)+IF(Q18=J15,8)+IF(Q18=J16,7)+IF(Q18=J17,6)+IF(Q18=J18,5)+IF(Q18=J19,4)+IF(Q18=J20,3)+IF(Q18=J21,2)+IF(Q18=J22,1)</f>
        <v>0</v>
      </c>
      <c r="U18" s="2"/>
      <c r="V18" s="12"/>
      <c r="W18" s="12"/>
      <c r="X18" s="12"/>
      <c r="Y18" s="12">
        <f>S18+T18</f>
        <v>0</v>
      </c>
      <c r="Z18" s="12"/>
      <c r="AA18" s="12"/>
      <c r="AB18" s="191"/>
      <c r="AC18" s="12"/>
      <c r="AD18" s="2"/>
      <c r="AE18" s="397" t="str">
        <f>'MATCH DETAILS'!B10</f>
        <v>RADLEY</v>
      </c>
      <c r="AF18" s="12" t="s">
        <v>188</v>
      </c>
      <c r="AG18" s="12" t="s">
        <v>0</v>
      </c>
      <c r="AH18" s="12" t="str">
        <f>VLOOKUP(AG18,RAD!$I$17:$AV$36,40,FALSE)</f>
        <v>Leah Brown</v>
      </c>
      <c r="AI18" s="12" t="str">
        <f t="shared" si="8"/>
        <v>R</v>
      </c>
      <c r="AJ18" s="12" t="s">
        <v>0</v>
      </c>
      <c r="AK18" s="12" t="str">
        <f>VLOOKUP(AJ18,RAD!$L$17:$AV$36,37,FALSE)</f>
        <v>Leah Brown</v>
      </c>
      <c r="AL18" s="12" t="str">
        <f t="shared" si="9"/>
        <v>R</v>
      </c>
      <c r="AM18" s="12" t="s">
        <v>0</v>
      </c>
      <c r="AN18" s="12" t="str">
        <f>VLOOKUP(AM18,RAD!$M$17:$AV$36,36,FALSE)</f>
        <v>Sasha Palfreyman</v>
      </c>
      <c r="AO18" s="12" t="str">
        <f t="shared" si="10"/>
        <v>R</v>
      </c>
      <c r="AP18" s="12" t="s">
        <v>0</v>
      </c>
      <c r="AQ18" s="12" t="str">
        <f>VLOOKUP(AP18,RAD!$F$17:$AV$36,43,FALSE)</f>
        <v>Rachel Burton</v>
      </c>
      <c r="AR18" s="12" t="str">
        <f t="shared" si="11"/>
        <v>R</v>
      </c>
      <c r="AS18" s="12" t="s">
        <v>0</v>
      </c>
      <c r="AT18" s="12" t="str">
        <f>VLOOKUP(AS18,RAD!$E$17:$AV$36,44,FALSE)</f>
        <v>Elisha Brew</v>
      </c>
      <c r="AU18" s="12" t="str">
        <f t="shared" si="12"/>
        <v>R</v>
      </c>
      <c r="AV18" s="12" t="s">
        <v>0</v>
      </c>
      <c r="AW18" s="12" t="str">
        <f>'MATCH DETAILS'!B10</f>
        <v>RADLEY</v>
      </c>
      <c r="AX18" s="12" t="str">
        <f t="shared" si="13"/>
        <v>R</v>
      </c>
      <c r="AY18" s="12">
        <v>1</v>
      </c>
      <c r="AZ18" s="12" t="str">
        <f>VLOOKUP(AY18,RAD!$N$17:$AV$36,35,FALSE)</f>
        <v>Leah Brown</v>
      </c>
      <c r="BA18" s="12">
        <v>2</v>
      </c>
      <c r="BB18" s="12" t="str">
        <f>VLOOKUP(BA18,RAD!$N$17:$AV$36,35,FALSE)</f>
        <v>Olivia Barnes</v>
      </c>
      <c r="BC18" s="12">
        <v>3</v>
      </c>
      <c r="BD18" s="12" t="str">
        <f>VLOOKUP(BC18,RAD!$N$17:$AV$36,35,FALSE)</f>
        <v>Eden Bridges Martin</v>
      </c>
      <c r="BE18" s="12">
        <v>4</v>
      </c>
      <c r="BF18" s="12" t="str">
        <f>VLOOKUP(BE18,RAD!$N$17:$AV$36,35,FALSE)</f>
        <v>Zoe Lovibond</v>
      </c>
      <c r="BG18" s="2"/>
      <c r="BH18" s="2"/>
      <c r="BI18" s="2"/>
      <c r="BJ18" s="86" t="str">
        <f t="shared" ref="BJ18:BY18" si="23">BJ17</f>
        <v xml:space="preserve">U13 </v>
      </c>
      <c r="BK18" s="89">
        <f t="shared" si="23"/>
        <v>14.8</v>
      </c>
      <c r="BL18" s="89">
        <f t="shared" si="23"/>
        <v>31.5</v>
      </c>
      <c r="BM18" s="89" t="str">
        <f t="shared" si="23"/>
        <v>-</v>
      </c>
      <c r="BN18" s="90">
        <f t="shared" si="23"/>
        <v>1.9097222222222222E-3</v>
      </c>
      <c r="BO18" s="90">
        <f t="shared" si="23"/>
        <v>3.0092592592592588E-3</v>
      </c>
      <c r="BP18" s="90">
        <f t="shared" si="23"/>
        <v>4.0509259259259257E-3</v>
      </c>
      <c r="BQ18" s="89">
        <f t="shared" si="23"/>
        <v>14</v>
      </c>
      <c r="BR18" s="89" t="str">
        <f t="shared" si="23"/>
        <v>-</v>
      </c>
      <c r="BS18" s="89" t="str">
        <f t="shared" si="23"/>
        <v>-</v>
      </c>
      <c r="BT18" s="89">
        <f t="shared" si="23"/>
        <v>1.2</v>
      </c>
      <c r="BU18" s="89">
        <f t="shared" si="23"/>
        <v>3.8</v>
      </c>
      <c r="BV18" s="89">
        <f t="shared" si="23"/>
        <v>6</v>
      </c>
      <c r="BW18" s="89">
        <f t="shared" si="23"/>
        <v>13</v>
      </c>
      <c r="BX18" s="89">
        <f t="shared" si="23"/>
        <v>13</v>
      </c>
      <c r="BY18" s="89">
        <f t="shared" si="23"/>
        <v>58</v>
      </c>
      <c r="BZ18" s="80"/>
      <c r="CA18" s="80"/>
      <c r="CB18" s="80"/>
      <c r="CC18" s="80"/>
      <c r="CD18" s="80"/>
      <c r="CE18" s="80"/>
      <c r="CF18" s="7"/>
      <c r="CG18" s="7"/>
      <c r="CH18" s="7"/>
    </row>
    <row r="19" spans="1:86" ht="18.95" customHeight="1">
      <c r="A19" s="9">
        <v>5</v>
      </c>
      <c r="B19" s="37"/>
      <c r="C19" s="97" t="s">
        <v>61</v>
      </c>
      <c r="D19" s="41" t="str">
        <f t="shared" si="15"/>
        <v/>
      </c>
      <c r="E19" s="41" t="str">
        <f t="shared" si="16"/>
        <v/>
      </c>
      <c r="F19" s="64" t="str">
        <f t="shared" si="17"/>
        <v/>
      </c>
      <c r="G19" s="64" t="str">
        <f t="shared" si="18"/>
        <v xml:space="preserve"> </v>
      </c>
      <c r="H19" s="393"/>
      <c r="I19" s="9">
        <v>5</v>
      </c>
      <c r="J19" s="37"/>
      <c r="K19" s="97" t="s">
        <v>61</v>
      </c>
      <c r="L19" s="41" t="str">
        <f t="shared" si="19"/>
        <v/>
      </c>
      <c r="M19" s="221" t="str">
        <f t="shared" si="20"/>
        <v/>
      </c>
      <c r="N19" s="64" t="str">
        <f t="shared" si="21"/>
        <v/>
      </c>
      <c r="O19" s="64" t="str">
        <f t="shared" si="22"/>
        <v xml:space="preserve"> </v>
      </c>
      <c r="P19" s="2"/>
      <c r="Q19" s="48" t="s">
        <v>20</v>
      </c>
      <c r="R19" s="48" t="s">
        <v>19</v>
      </c>
      <c r="S19" s="48">
        <f>IF(Q19=B15,8)+IF(Q19=B16,7)+IF(Q19=B17,6)+IF(Q19=B18,5)+IF(Q19=B19,4)+IF(Q19=B20,3)+IF(Q19=B21,2)+IF(Q19=B22,1)+IF(R19=B15,8)+IF(R19=B16,7)+IF(R19=B17,6)+IF(R19=B18,5)+IF(R19=B19,4)+IF(R19=B20,3)+IF(R19=B21,2)+IF(R19=B22,1)</f>
        <v>0</v>
      </c>
      <c r="T19" s="48">
        <f>IF(R19=J15,8)+IF(R19=J16,7)+IF(R19=J17,6)+IF(R19=J18,5)+IF(R19=J19,4)+IF(R19=J20,3)+IF(R19=J21,2)+IF(R19=J22,1)+IF(Q19=J15,8)+IF(Q19=J16,7)+IF(Q19=J17,6)+IF(Q19=J18,5)+IF(Q19=J19,4)+IF(Q19=J20,3)+IF(Q19=J21,2)+IF(Q19=J22,1)</f>
        <v>0</v>
      </c>
      <c r="U19" s="2"/>
      <c r="V19" s="12"/>
      <c r="W19" s="12"/>
      <c r="X19" s="12"/>
      <c r="Y19" s="12"/>
      <c r="Z19" s="12">
        <f>S19+T19</f>
        <v>0</v>
      </c>
      <c r="AA19" s="12"/>
      <c r="AB19" s="191"/>
      <c r="AC19" s="12"/>
      <c r="AD19" s="2"/>
      <c r="AE19" s="397"/>
      <c r="AF19" s="12" t="s">
        <v>189</v>
      </c>
      <c r="AG19" s="12" t="s">
        <v>1</v>
      </c>
      <c r="AH19" s="12" t="str">
        <f>VLOOKUP(AG19,RAD!$I$17:$AV$36,40,FALSE)</f>
        <v>Olivia Barnes</v>
      </c>
      <c r="AI19" s="12" t="str">
        <f t="shared" si="8"/>
        <v>RR</v>
      </c>
      <c r="AJ19" s="12" t="s">
        <v>1</v>
      </c>
      <c r="AK19" s="12" t="str">
        <f>VLOOKUP(AJ19,RAD!$L$17:$AV$36,37,FALSE)</f>
        <v>Petrina Chantler Edmond</v>
      </c>
      <c r="AL19" s="12" t="str">
        <f t="shared" si="9"/>
        <v>RR</v>
      </c>
      <c r="AM19" s="12" t="s">
        <v>1</v>
      </c>
      <c r="AN19" s="12" t="str">
        <f>VLOOKUP(AM19,RAD!$M$17:$AV$36,36,FALSE)</f>
        <v>Zoe Lovibond</v>
      </c>
      <c r="AO19" s="12" t="str">
        <f t="shared" si="10"/>
        <v>RR</v>
      </c>
      <c r="AP19" s="12" t="s">
        <v>1</v>
      </c>
      <c r="AQ19" s="12" t="str">
        <f>VLOOKUP(AP19,RAD!$F$17:$AV$36,43,FALSE)</f>
        <v>Millie Tomlin</v>
      </c>
      <c r="AR19" s="12" t="str">
        <f t="shared" si="11"/>
        <v>RR</v>
      </c>
      <c r="AS19" s="12" t="s">
        <v>1</v>
      </c>
      <c r="AT19" s="12" t="str">
        <f>VLOOKUP(AS19,RAD!$E$17:$AV$36,44,FALSE)</f>
        <v>Leah Brown</v>
      </c>
      <c r="AU19" s="12" t="str">
        <f t="shared" si="12"/>
        <v>RR</v>
      </c>
      <c r="AV19" s="12" t="s">
        <v>1</v>
      </c>
      <c r="AW19" s="12" t="str">
        <f>'MATCH DETAILS'!B10</f>
        <v>RADLEY</v>
      </c>
      <c r="AX19" s="12" t="str">
        <f t="shared" si="13"/>
        <v>RR</v>
      </c>
      <c r="AY19" s="12">
        <v>1</v>
      </c>
      <c r="AZ19" s="12" t="str">
        <f>VLOOKUP(AY19,RAD!$N$17:$AV$36,35,FALSE)</f>
        <v>Leah Brown</v>
      </c>
      <c r="BA19" s="12">
        <v>2</v>
      </c>
      <c r="BB19" s="12" t="str">
        <f>VLOOKUP(BA19,RAD!$N$17:$AV$36,35,FALSE)</f>
        <v>Olivia Barnes</v>
      </c>
      <c r="BC19" s="12">
        <v>3</v>
      </c>
      <c r="BD19" s="12" t="str">
        <f>VLOOKUP(BC19,RAD!$N$17:$AV$36,35,FALSE)</f>
        <v>Eden Bridges Martin</v>
      </c>
      <c r="BE19" s="12">
        <v>4</v>
      </c>
      <c r="BF19" s="12" t="str">
        <f>VLOOKUP(BE19,RAD!$N$17:$AV$36,35,FALSE)</f>
        <v>Zoe Lovibond</v>
      </c>
      <c r="BG19" s="2"/>
      <c r="BH19" s="2"/>
      <c r="BI19" s="2"/>
      <c r="BJ19" s="58"/>
      <c r="BK19" s="58"/>
      <c r="BL19" s="58"/>
      <c r="BM19" s="58"/>
      <c r="BN19" s="58"/>
      <c r="BO19" s="58"/>
      <c r="BP19" s="58"/>
      <c r="BQ19" s="80"/>
      <c r="BR19" s="80"/>
      <c r="BS19" s="80"/>
      <c r="BT19" s="80"/>
      <c r="BU19" s="80"/>
      <c r="BV19" s="80"/>
      <c r="BW19" s="80"/>
      <c r="BX19" s="80"/>
      <c r="BY19" s="80"/>
      <c r="BZ19" s="80"/>
      <c r="CA19" s="80"/>
      <c r="CB19" s="80"/>
      <c r="CC19" s="80"/>
      <c r="CD19" s="80"/>
      <c r="CE19" s="80"/>
      <c r="CF19" s="7"/>
      <c r="CG19" s="7"/>
      <c r="CH19" s="7"/>
    </row>
    <row r="20" spans="1:86" ht="18.95" customHeight="1">
      <c r="A20" s="9">
        <v>6</v>
      </c>
      <c r="B20" s="37"/>
      <c r="C20" s="97" t="s">
        <v>61</v>
      </c>
      <c r="D20" s="41" t="str">
        <f t="shared" si="15"/>
        <v/>
      </c>
      <c r="E20" s="41" t="str">
        <f t="shared" si="16"/>
        <v/>
      </c>
      <c r="F20" s="64" t="str">
        <f t="shared" si="17"/>
        <v/>
      </c>
      <c r="G20" s="64" t="str">
        <f t="shared" si="18"/>
        <v xml:space="preserve"> </v>
      </c>
      <c r="H20" s="393"/>
      <c r="I20" s="9">
        <v>6</v>
      </c>
      <c r="J20" s="37"/>
      <c r="K20" s="97" t="s">
        <v>61</v>
      </c>
      <c r="L20" s="41" t="str">
        <f t="shared" si="19"/>
        <v/>
      </c>
      <c r="M20" s="221" t="str">
        <f t="shared" si="20"/>
        <v/>
      </c>
      <c r="N20" s="64" t="str">
        <f t="shared" si="21"/>
        <v/>
      </c>
      <c r="O20" s="64" t="str">
        <f t="shared" si="22"/>
        <v xml:space="preserve"> </v>
      </c>
      <c r="P20" s="2"/>
      <c r="Q20" s="48" t="s">
        <v>188</v>
      </c>
      <c r="R20" s="48" t="s">
        <v>189</v>
      </c>
      <c r="S20" s="48">
        <f>IF(Q20=B15,8)+IF(Q20=B16,7)+IF(Q20=B17,6)+IF(Q20=B18,5)+IF(Q20=B19,4)+IF(Q20=B20,3)+IF(Q20=B21,2)+IF(Q20=B22,1)+IF(R20=B15,8)+IF(R20=B16,7)+IF(R20=B17,6)+IF(R20=B18,5)+IF(R20=B19,4)+IF(R20=B20,3)+IF(R20=B21,2)+IF(R20=B22,1)</f>
        <v>0</v>
      </c>
      <c r="T20" s="48">
        <f>IF(R20=J15,8)+IF(R20=J16,7)+IF(R20=J17,6)+IF(R20=J18,5)+IF(R20=J19,4)+IF(R20=J20,3)+IF(R20=J21,2)+IF(R20=J22,1)+IF(Q20=J15,8)+IF(Q20=J16,7)+IF(Q20=J17,6)+IF(Q20=J18,5)+IF(Q20=J19,4)+IF(Q20=J20,3)+IF(Q20=J21,2)+IF(Q20=J22,1)</f>
        <v>0</v>
      </c>
      <c r="U20" s="2"/>
      <c r="V20" s="12"/>
      <c r="W20" s="12"/>
      <c r="X20" s="12"/>
      <c r="Y20" s="12"/>
      <c r="Z20" s="12"/>
      <c r="AA20" s="12">
        <f>S20+T20</f>
        <v>0</v>
      </c>
      <c r="AB20" s="191"/>
      <c r="AC20" s="12"/>
      <c r="AD20" s="2"/>
      <c r="AE20" s="397" t="str">
        <f>'MATCH DETAILS'!B11</f>
        <v>WHITE HORSE</v>
      </c>
      <c r="AF20" s="12" t="s">
        <v>227</v>
      </c>
      <c r="AG20" s="12" t="s">
        <v>0</v>
      </c>
      <c r="AH20" s="12" t="e">
        <f>VLOOKUP(AG20,WHH!$I$17:$AV$36,40,FALSE)</f>
        <v>#N/A</v>
      </c>
      <c r="AI20" s="12" t="str">
        <f t="shared" si="8"/>
        <v>H</v>
      </c>
      <c r="AJ20" s="12" t="s">
        <v>0</v>
      </c>
      <c r="AK20" s="12" t="e">
        <f>VLOOKUP(AJ20,WHH!$L$17:$AV$36,37,FALSE)</f>
        <v>#N/A</v>
      </c>
      <c r="AL20" s="12" t="str">
        <f t="shared" si="9"/>
        <v>H</v>
      </c>
      <c r="AM20" s="12" t="s">
        <v>0</v>
      </c>
      <c r="AN20" s="12" t="e">
        <f>VLOOKUP(AM20,WHH!$M$17:$AV$36,36,FALSE)</f>
        <v>#N/A</v>
      </c>
      <c r="AO20" s="12" t="str">
        <f t="shared" si="10"/>
        <v>H</v>
      </c>
      <c r="AP20" s="12" t="s">
        <v>0</v>
      </c>
      <c r="AQ20" s="12" t="e">
        <f>VLOOKUP(AP20,WHH!$F$17:$AV$36,43,FALSE)</f>
        <v>#N/A</v>
      </c>
      <c r="AR20" s="12" t="str">
        <f t="shared" si="11"/>
        <v>H</v>
      </c>
      <c r="AS20" s="12" t="s">
        <v>0</v>
      </c>
      <c r="AT20" s="12" t="e">
        <f>VLOOKUP(AS20,WHH!$E$17:$AV$36,44,FALSE)</f>
        <v>#N/A</v>
      </c>
      <c r="AU20" s="12" t="str">
        <f t="shared" si="12"/>
        <v>H</v>
      </c>
      <c r="AV20" s="12" t="s">
        <v>0</v>
      </c>
      <c r="AW20" s="12" t="str">
        <f>'MATCH DETAILS'!B11</f>
        <v>WHITE HORSE</v>
      </c>
      <c r="AX20" s="12" t="str">
        <f t="shared" si="13"/>
        <v>H</v>
      </c>
      <c r="AY20" s="12">
        <v>1</v>
      </c>
      <c r="AZ20" s="12" t="e">
        <f>VLOOKUP(AY20,WHH!$N$17:$AV$36,35,FALSE)</f>
        <v>#N/A</v>
      </c>
      <c r="BA20" s="12">
        <v>2</v>
      </c>
      <c r="BB20" s="12" t="e">
        <f>VLOOKUP(BA20,WHH!$N$17:$AV$36,35,FALSE)</f>
        <v>#N/A</v>
      </c>
      <c r="BC20" s="12">
        <v>3</v>
      </c>
      <c r="BD20" s="12" t="e">
        <f>VLOOKUP(BC20,WHH!$N$17:$AV$36,35,FALSE)</f>
        <v>#N/A</v>
      </c>
      <c r="BE20" s="12">
        <v>4</v>
      </c>
      <c r="BF20" s="12" t="e">
        <f>VLOOKUP(BE20,WHH!$N$17:$AV$36,35,FALSE)</f>
        <v>#N/A</v>
      </c>
      <c r="BG20" s="2"/>
      <c r="BH20" s="2"/>
      <c r="BI20" s="2"/>
      <c r="BJ20" s="58"/>
      <c r="BK20" s="58"/>
      <c r="BL20" s="58"/>
      <c r="BM20" s="58"/>
      <c r="BN20" s="58"/>
      <c r="BO20" s="58"/>
      <c r="BP20" s="58"/>
      <c r="BQ20" s="80"/>
      <c r="BR20" s="80"/>
      <c r="BS20" s="80"/>
      <c r="BT20" s="80"/>
      <c r="BU20" s="80"/>
      <c r="BV20" s="80"/>
      <c r="BW20" s="80"/>
      <c r="BX20" s="80"/>
      <c r="BY20" s="80"/>
      <c r="BZ20" s="80"/>
      <c r="CA20" s="80"/>
      <c r="CB20" s="80"/>
      <c r="CC20" s="80"/>
      <c r="CD20" s="80"/>
      <c r="CE20" s="80"/>
      <c r="CF20" s="7"/>
      <c r="CG20" s="7"/>
      <c r="CH20" s="7"/>
    </row>
    <row r="21" spans="1:86" ht="18.95" customHeight="1">
      <c r="A21" s="9">
        <v>7</v>
      </c>
      <c r="B21" s="37"/>
      <c r="C21" s="97" t="s">
        <v>61</v>
      </c>
      <c r="D21" s="41" t="str">
        <f t="shared" si="15"/>
        <v/>
      </c>
      <c r="E21" s="41" t="str">
        <f t="shared" si="16"/>
        <v/>
      </c>
      <c r="F21" s="64" t="str">
        <f t="shared" si="17"/>
        <v/>
      </c>
      <c r="G21" s="64" t="str">
        <f t="shared" si="18"/>
        <v xml:space="preserve"> </v>
      </c>
      <c r="H21" s="393"/>
      <c r="I21" s="9">
        <v>7</v>
      </c>
      <c r="J21" s="37"/>
      <c r="K21" s="97" t="s">
        <v>61</v>
      </c>
      <c r="L21" s="41" t="str">
        <f t="shared" si="19"/>
        <v/>
      </c>
      <c r="M21" s="221" t="str">
        <f t="shared" si="20"/>
        <v/>
      </c>
      <c r="N21" s="64" t="str">
        <f t="shared" si="21"/>
        <v/>
      </c>
      <c r="O21" s="64" t="str">
        <f t="shared" si="22"/>
        <v xml:space="preserve"> </v>
      </c>
      <c r="P21" s="2"/>
      <c r="Q21" s="48" t="s">
        <v>227</v>
      </c>
      <c r="R21" s="48" t="s">
        <v>228</v>
      </c>
      <c r="S21" s="48">
        <f>IF(Q21=B15,8)+IF(Q21=B16,7)+IF(Q21=B17,6)+IF(Q21=B18,5)+IF(Q21=B19,4)+IF(Q21=B20,3)+IF(Q21=B21,2)+IF(Q21=B22,1)+IF(R21=B15,8)+IF(R21=B16,7)+IF(R21=B17,6)+IF(R21=B18,5)+IF(R21=B19,4)+IF(R21=B20,3)+IF(R21=B21,2)+IF(R21=B22,1)</f>
        <v>0</v>
      </c>
      <c r="T21" s="48">
        <f>IF(R21=J15,8)+IF(R21=J16,7)+IF(R21=J17,6)+IF(R21=J18,5)+IF(R21=J19,4)+IF(R21=J20,3)+IF(R21=J21,2)+IF(R21=J22,1)+IF(Q21=J15,8)+IF(Q21=J16,7)+IF(Q21=J17,6)+IF(Q21=J18,5)+IF(Q21=J19,4)+IF(Q21=J20,3)+IF(Q21=J21,2)+IF(Q21=J22,1)</f>
        <v>0</v>
      </c>
      <c r="U21" s="2"/>
      <c r="V21" s="12"/>
      <c r="W21" s="12"/>
      <c r="X21" s="12"/>
      <c r="Y21" s="12"/>
      <c r="Z21" s="12"/>
      <c r="AA21" s="12"/>
      <c r="AB21" s="191">
        <f>S21+T21</f>
        <v>0</v>
      </c>
      <c r="AC21" s="12"/>
      <c r="AD21" s="2"/>
      <c r="AE21" s="397"/>
      <c r="AF21" s="12" t="s">
        <v>228</v>
      </c>
      <c r="AG21" s="12" t="s">
        <v>1</v>
      </c>
      <c r="AH21" s="12" t="e">
        <f>VLOOKUP(AG21,WHH!$I$17:$AV$36,40,FALSE)</f>
        <v>#N/A</v>
      </c>
      <c r="AI21" s="12" t="str">
        <f t="shared" si="8"/>
        <v>HH</v>
      </c>
      <c r="AJ21" s="12" t="s">
        <v>1</v>
      </c>
      <c r="AK21" s="12" t="e">
        <f>VLOOKUP(AJ21,WHH!$L$17:$AV$36,37,FALSE)</f>
        <v>#N/A</v>
      </c>
      <c r="AL21" s="12" t="str">
        <f t="shared" si="9"/>
        <v>HH</v>
      </c>
      <c r="AM21" s="12" t="s">
        <v>1</v>
      </c>
      <c r="AN21" s="12" t="e">
        <f>VLOOKUP(AM21,WHH!$M$17:$AV$36,36,FALSE)</f>
        <v>#N/A</v>
      </c>
      <c r="AO21" s="12" t="str">
        <f t="shared" si="10"/>
        <v>HH</v>
      </c>
      <c r="AP21" s="12" t="s">
        <v>1</v>
      </c>
      <c r="AQ21" s="12" t="e">
        <f>VLOOKUP(AP21,WHH!$F$17:$AV$36,43,FALSE)</f>
        <v>#N/A</v>
      </c>
      <c r="AR21" s="12" t="str">
        <f t="shared" si="11"/>
        <v>HH</v>
      </c>
      <c r="AS21" s="12" t="s">
        <v>1</v>
      </c>
      <c r="AT21" s="12" t="e">
        <f>VLOOKUP(AS21,WHH!$E$17:$AV$36,44,FALSE)</f>
        <v>#N/A</v>
      </c>
      <c r="AU21" s="12" t="str">
        <f t="shared" si="12"/>
        <v>HH</v>
      </c>
      <c r="AV21" s="12" t="s">
        <v>1</v>
      </c>
      <c r="AW21" s="12" t="str">
        <f>'MATCH DETAILS'!B11</f>
        <v>WHITE HORSE</v>
      </c>
      <c r="AX21" s="12" t="str">
        <f t="shared" si="13"/>
        <v>HH</v>
      </c>
      <c r="AY21" s="12">
        <v>1</v>
      </c>
      <c r="AZ21" s="12" t="e">
        <f>VLOOKUP(AY21,WHH!$N$17:$AV$36,35,FALSE)</f>
        <v>#N/A</v>
      </c>
      <c r="BA21" s="12">
        <v>2</v>
      </c>
      <c r="BB21" s="12" t="e">
        <f>VLOOKUP(BA21,WHH!$N$17:$AV$36,35,FALSE)</f>
        <v>#N/A</v>
      </c>
      <c r="BC21" s="12">
        <v>3</v>
      </c>
      <c r="BD21" s="12" t="e">
        <f>VLOOKUP(BC21,WHH!$N$17:$AV$36,35,FALSE)</f>
        <v>#N/A</v>
      </c>
      <c r="BE21" s="12">
        <v>4</v>
      </c>
      <c r="BF21" s="12" t="e">
        <f>VLOOKUP(BE21,WHH!$N$17:$AV$36,35,FALSE)</f>
        <v>#N/A</v>
      </c>
      <c r="BG21" s="2"/>
      <c r="BH21" s="2"/>
      <c r="BI21" s="2"/>
      <c r="BJ21" s="58"/>
      <c r="BK21" s="58"/>
      <c r="BL21" s="58"/>
      <c r="BM21" s="58"/>
      <c r="BN21" s="58"/>
      <c r="BO21" s="58"/>
      <c r="BP21" s="58"/>
      <c r="BQ21" s="80"/>
      <c r="BR21" s="80"/>
      <c r="BS21" s="80"/>
      <c r="BT21" s="80"/>
      <c r="BU21" s="80"/>
      <c r="BV21" s="80"/>
      <c r="BW21" s="80"/>
      <c r="BX21" s="80"/>
      <c r="BY21" s="80"/>
      <c r="BZ21" s="80"/>
      <c r="CA21" s="80"/>
      <c r="CB21" s="80"/>
      <c r="CC21" s="80"/>
      <c r="CD21" s="80"/>
      <c r="CE21" s="80"/>
      <c r="CF21" s="7"/>
      <c r="CG21" s="7"/>
      <c r="CH21" s="7"/>
    </row>
    <row r="22" spans="1:86" ht="18.95" customHeight="1">
      <c r="A22" s="9">
        <v>8</v>
      </c>
      <c r="B22" s="37"/>
      <c r="C22" s="97" t="s">
        <v>61</v>
      </c>
      <c r="D22" s="41" t="str">
        <f t="shared" si="15"/>
        <v/>
      </c>
      <c r="E22" s="41" t="str">
        <f t="shared" si="16"/>
        <v/>
      </c>
      <c r="F22" s="64" t="str">
        <f t="shared" si="17"/>
        <v/>
      </c>
      <c r="G22" s="64" t="str">
        <f t="shared" si="18"/>
        <v xml:space="preserve"> </v>
      </c>
      <c r="H22" s="393"/>
      <c r="I22" s="9">
        <v>8</v>
      </c>
      <c r="J22" s="37"/>
      <c r="K22" s="97" t="s">
        <v>61</v>
      </c>
      <c r="L22" s="41" t="str">
        <f t="shared" si="19"/>
        <v/>
      </c>
      <c r="M22" s="221" t="str">
        <f t="shared" si="20"/>
        <v/>
      </c>
      <c r="N22" s="64" t="str">
        <f t="shared" si="21"/>
        <v/>
      </c>
      <c r="O22" s="64" t="str">
        <f t="shared" si="22"/>
        <v xml:space="preserve"> </v>
      </c>
      <c r="P22" s="2"/>
      <c r="Q22" s="48" t="s">
        <v>208</v>
      </c>
      <c r="R22" s="48" t="s">
        <v>211</v>
      </c>
      <c r="S22" s="48">
        <f>IF(Q22=B15,8)+IF(Q22=B16,7)+IF(Q22=B17,6)+IF(Q22=B18,5)+IF(Q22=B19,4)+IF(Q22=B20,3)+IF(Q22=B21,2)+IF(Q22=B22,1)+IF(R22=B15,8)+IF(R22=B16,7)+IF(R22=B17,6)+IF(R22=B18,5)+IF(R22=B19,4)+IF(R22=B20,3)+IF(R22=B21,2)+IF(R22=B22,1)</f>
        <v>0</v>
      </c>
      <c r="T22" s="48">
        <f>IF(R22=J15,8)+IF(R22=J16,7)+IF(R22=J17,6)+IF(R22=J18,5)+IF(R22=J19,4)+IF(R22=J20,3)+IF(R22=J21,2)+IF(R22=J22,1)+IF(Q22=J15,8)+IF(Q22=J16,7)+IF(Q22=J17,6)+IF(Q22=J18,5)+IF(Q22=J19,4)+IF(Q22=J20,3)+IF(Q22=J21,2)+IF(Q22=J22,1)</f>
        <v>0</v>
      </c>
      <c r="U22" s="2"/>
      <c r="V22" s="12"/>
      <c r="W22" s="12"/>
      <c r="X22" s="12"/>
      <c r="Y22" s="12"/>
      <c r="Z22" s="12"/>
      <c r="AA22" s="12"/>
      <c r="AB22" s="191"/>
      <c r="AC22" s="12">
        <f>S22+T22</f>
        <v>0</v>
      </c>
      <c r="AD22" s="2"/>
      <c r="AE22" s="397" t="str">
        <f>'MATCH DETAILS'!B12</f>
        <v>WITNEY</v>
      </c>
      <c r="AF22" s="12" t="s">
        <v>208</v>
      </c>
      <c r="AG22" s="2" t="s">
        <v>0</v>
      </c>
      <c r="AH22" s="12" t="str">
        <f>VLOOKUP(AG22,WRR!$I$17:$AV$36,40,FALSE)</f>
        <v>FRANCESCA COEY</v>
      </c>
      <c r="AI22" s="12" t="str">
        <f t="shared" si="8"/>
        <v>W</v>
      </c>
      <c r="AJ22" s="2" t="s">
        <v>0</v>
      </c>
      <c r="AK22" s="12" t="str">
        <f>VLOOKUP(AJ22,WRR!$L$17:$AV$36,37,FALSE)</f>
        <v>PHOEBE BAKER JOHNSON</v>
      </c>
      <c r="AL22" s="12" t="str">
        <f t="shared" si="9"/>
        <v>W</v>
      </c>
      <c r="AM22" s="2" t="s">
        <v>0</v>
      </c>
      <c r="AN22" s="12" t="str">
        <f>VLOOKUP(AM22,WRR!$M$17:$AV$36,36,FALSE)</f>
        <v>OLIVIA WESTBROOK</v>
      </c>
      <c r="AO22" s="12" t="str">
        <f t="shared" si="10"/>
        <v>W</v>
      </c>
      <c r="AP22" s="2" t="s">
        <v>0</v>
      </c>
      <c r="AQ22" s="12" t="e">
        <f>VLOOKUP(AP22,WRR!$F$17:$AV$36,43,FALSE)</f>
        <v>#N/A</v>
      </c>
      <c r="AR22" s="12" t="str">
        <f t="shared" si="11"/>
        <v>W</v>
      </c>
      <c r="AS22" s="2" t="s">
        <v>0</v>
      </c>
      <c r="AT22" s="12" t="e">
        <f>VLOOKUP(AS22,WRR!$E$17:$AV$36,44,FALSE)</f>
        <v>#N/A</v>
      </c>
      <c r="AU22" s="12" t="str">
        <f t="shared" si="12"/>
        <v>W</v>
      </c>
      <c r="AV22" s="2" t="s">
        <v>0</v>
      </c>
      <c r="AW22" s="12" t="str">
        <f>'MATCH DETAILS'!B12</f>
        <v>WITNEY</v>
      </c>
      <c r="AX22" s="12" t="str">
        <f t="shared" si="13"/>
        <v>W</v>
      </c>
      <c r="AY22" s="12">
        <v>1</v>
      </c>
      <c r="AZ22" s="12" t="str">
        <f>VLOOKUP(AY22,WRR!$N$17:$AV$36,35,FALSE)</f>
        <v>JESSICA HALL</v>
      </c>
      <c r="BA22" s="12">
        <v>2</v>
      </c>
      <c r="BB22" s="12" t="str">
        <f>VLOOKUP(BA22,WRR!$N$17:$AV$36,35,FALSE)</f>
        <v>PHOEBE BAKER JOHNSON</v>
      </c>
      <c r="BC22" s="12">
        <v>3</v>
      </c>
      <c r="BD22" s="12" t="str">
        <f>VLOOKUP(BC22,WRR!$N$17:$AV$36,35,FALSE)</f>
        <v>JASMINE RHODES</v>
      </c>
      <c r="BE22" s="12">
        <v>4</v>
      </c>
      <c r="BF22" s="12" t="str">
        <f>VLOOKUP(BE22,WRR!$N$17:$AV$36,35,FALSE)</f>
        <v>OLIVIA WESTBROOK</v>
      </c>
      <c r="BG22" s="31"/>
      <c r="BH22" s="31"/>
      <c r="BI22" s="31"/>
      <c r="BJ22" s="82"/>
      <c r="BK22" s="82"/>
      <c r="BL22" s="82"/>
      <c r="BM22" s="82"/>
      <c r="BN22" s="82"/>
      <c r="BO22" s="82"/>
      <c r="BP22" s="82"/>
      <c r="BQ22" s="83"/>
      <c r="BR22" s="80"/>
      <c r="BS22" s="80"/>
      <c r="BT22" s="80"/>
      <c r="BU22" s="80"/>
      <c r="BV22" s="80"/>
      <c r="BW22" s="80"/>
      <c r="BX22" s="80"/>
      <c r="BY22" s="80"/>
      <c r="BZ22" s="80"/>
      <c r="CA22" s="80"/>
      <c r="CB22" s="80"/>
      <c r="CC22" s="80"/>
      <c r="CD22" s="80"/>
      <c r="CE22" s="80"/>
      <c r="CF22" s="7"/>
      <c r="CG22" s="7"/>
      <c r="CH22" s="7"/>
    </row>
    <row r="23" spans="1:86" ht="18.95" customHeight="1">
      <c r="A23" s="206" t="s">
        <v>0</v>
      </c>
      <c r="B23" s="392" t="s">
        <v>86</v>
      </c>
      <c r="C23" s="392"/>
      <c r="D23" s="392"/>
      <c r="E23" s="392"/>
      <c r="F23" s="392"/>
      <c r="G23" s="392"/>
      <c r="H23" s="207"/>
      <c r="I23" s="206" t="s">
        <v>1</v>
      </c>
      <c r="J23" s="392" t="str">
        <f>B23</f>
        <v>UNDER 13 GIRLS 800m</v>
      </c>
      <c r="K23" s="392"/>
      <c r="L23" s="392"/>
      <c r="M23" s="392"/>
      <c r="N23" s="392"/>
      <c r="O23" s="392"/>
      <c r="P23" s="2"/>
      <c r="Q23" s="48"/>
      <c r="R23" s="48"/>
      <c r="S23" s="48"/>
      <c r="T23" s="48"/>
      <c r="U23" s="2"/>
      <c r="V23" s="12"/>
      <c r="W23" s="12"/>
      <c r="X23" s="12"/>
      <c r="Y23" s="12"/>
      <c r="Z23" s="12"/>
      <c r="AA23" s="12"/>
      <c r="AB23" s="191"/>
      <c r="AC23" s="12"/>
      <c r="AD23" s="2"/>
      <c r="AE23" s="397"/>
      <c r="AF23" s="12" t="s">
        <v>211</v>
      </c>
      <c r="AG23" s="2" t="s">
        <v>1</v>
      </c>
      <c r="AH23" s="12" t="str">
        <f>VLOOKUP(AG23,WRR!$I$17:$AV$36,40,FALSE)</f>
        <v>JESSICA HALL</v>
      </c>
      <c r="AI23" s="12" t="str">
        <f t="shared" si="8"/>
        <v>WW</v>
      </c>
      <c r="AJ23" s="2" t="s">
        <v>1</v>
      </c>
      <c r="AK23" s="12" t="str">
        <f>VLOOKUP(AJ23,WRR!$L$17:$AV$36,37,FALSE)</f>
        <v>JASMINE RHODES</v>
      </c>
      <c r="AL23" s="12" t="str">
        <f t="shared" si="9"/>
        <v>WW</v>
      </c>
      <c r="AM23" s="2" t="s">
        <v>1</v>
      </c>
      <c r="AN23" s="12" t="e">
        <f>VLOOKUP(AM23,WRR!$M$17:$AV$36,36,FALSE)</f>
        <v>#N/A</v>
      </c>
      <c r="AO23" s="12" t="str">
        <f t="shared" si="10"/>
        <v>WW</v>
      </c>
      <c r="AP23" s="2" t="s">
        <v>1</v>
      </c>
      <c r="AQ23" s="12" t="e">
        <f>VLOOKUP(AP23,WRR!$F$17:$AV$36,43,FALSE)</f>
        <v>#N/A</v>
      </c>
      <c r="AR23" s="12" t="str">
        <f t="shared" si="11"/>
        <v>WW</v>
      </c>
      <c r="AS23" s="2" t="s">
        <v>1</v>
      </c>
      <c r="AT23" s="12" t="e">
        <f>VLOOKUP(AS23,WRR!$E$17:$AV$36,44,FALSE)</f>
        <v>#N/A</v>
      </c>
      <c r="AU23" s="12" t="str">
        <f t="shared" si="12"/>
        <v>WW</v>
      </c>
      <c r="AV23" s="2" t="s">
        <v>1</v>
      </c>
      <c r="AW23" s="12" t="str">
        <f>'MATCH DETAILS'!B12</f>
        <v>WITNEY</v>
      </c>
      <c r="AX23" s="12" t="str">
        <f t="shared" si="13"/>
        <v>WW</v>
      </c>
      <c r="AY23" s="12">
        <v>1</v>
      </c>
      <c r="AZ23" s="12" t="str">
        <f>VLOOKUP(AY23,WRR!$N$17:$AV$36,35,FALSE)</f>
        <v>JESSICA HALL</v>
      </c>
      <c r="BA23" s="12">
        <v>2</v>
      </c>
      <c r="BB23" s="12" t="str">
        <f>VLOOKUP(BA23,WRR!$N$17:$AV$36,35,FALSE)</f>
        <v>PHOEBE BAKER JOHNSON</v>
      </c>
      <c r="BC23" s="12">
        <v>3</v>
      </c>
      <c r="BD23" s="12" t="str">
        <f>VLOOKUP(BC23,WRR!$N$17:$AV$36,35,FALSE)</f>
        <v>JASMINE RHODES</v>
      </c>
      <c r="BE23" s="12">
        <v>4</v>
      </c>
      <c r="BF23" s="12" t="str">
        <f>VLOOKUP(BE23,WRR!$N$17:$AV$36,35,FALSE)</f>
        <v>OLIVIA WESTBROOK</v>
      </c>
      <c r="BG23" s="31"/>
      <c r="BH23" s="31"/>
      <c r="BI23" s="31"/>
      <c r="BJ23" s="82"/>
      <c r="BK23" s="82"/>
      <c r="BL23" s="82"/>
      <c r="BM23" s="82"/>
      <c r="BN23" s="82"/>
      <c r="BO23" s="82"/>
      <c r="BP23" s="82"/>
      <c r="BQ23" s="80"/>
      <c r="BR23" s="80"/>
      <c r="BS23" s="80"/>
      <c r="BT23" s="80"/>
      <c r="BU23" s="80"/>
      <c r="BV23" s="80"/>
      <c r="BW23" s="80"/>
      <c r="BX23" s="80"/>
      <c r="BY23" s="80"/>
      <c r="BZ23" s="80"/>
      <c r="CA23" s="80"/>
      <c r="CB23" s="80"/>
      <c r="CC23" s="80"/>
      <c r="CD23" s="80"/>
      <c r="CE23" s="80"/>
      <c r="CF23" s="7"/>
      <c r="CG23" s="7"/>
      <c r="CH23" s="7"/>
    </row>
    <row r="24" spans="1:86" ht="18.95" customHeight="1">
      <c r="A24" s="9">
        <v>2</v>
      </c>
      <c r="B24" s="37"/>
      <c r="C24" s="108" t="s">
        <v>61</v>
      </c>
      <c r="D24" s="41" t="str">
        <f>IF(B24=0,"",VLOOKUP(B24,$AL$8:$AN$23,3,FALSE))</f>
        <v/>
      </c>
      <c r="E24" s="41" t="str">
        <f>IF(B24=0,"",VLOOKUP(B24,$AU$8:$AW$23,3,FALSE))</f>
        <v/>
      </c>
      <c r="F24" s="64" t="str">
        <f>IF(C24="","",IF($AU$48="F"," ",IF($AU$48="T",IF(C24&lt;=$AK$48,"G1",IF(C24&lt;=$AN$48,"G2",IF(C24&lt;=$AQ$48,"G3",IF(C24&lt;=$AT$48,"G4","")))))))</f>
        <v/>
      </c>
      <c r="G24" s="64" t="str">
        <f>IF(C24&lt;=BN11,"AW"," ")</f>
        <v xml:space="preserve"> </v>
      </c>
      <c r="H24" s="393"/>
      <c r="I24" s="9">
        <v>1</v>
      </c>
      <c r="J24" s="37"/>
      <c r="K24" s="108" t="s">
        <v>61</v>
      </c>
      <c r="L24" s="41" t="str">
        <f>IF(J24=0,"",VLOOKUP(J24,$AL$8:$AN$23,3,FALSE))</f>
        <v/>
      </c>
      <c r="M24" s="221" t="str">
        <f>IF(J24=0,"",VLOOKUP(J24,$AU$8:$AW$23,3,FALSE))</f>
        <v/>
      </c>
      <c r="N24" s="64" t="str">
        <f>IF(K24="","",IF($AU$48="F"," ",IF($AU$48="T",IF(K24&lt;=$AK$48,"G1",IF(K24&lt;=$AN$48,"G2",IF(K24&lt;=$AQ$48,"G3",IF(K24&lt;=$AT$48,"G4","")))))))</f>
        <v/>
      </c>
      <c r="O24" s="64" t="str">
        <f>IF(K24&lt;=BN11,"AW"," ")</f>
        <v xml:space="preserve"> </v>
      </c>
      <c r="P24" s="2"/>
      <c r="Q24" s="192" t="s">
        <v>0</v>
      </c>
      <c r="R24" s="192" t="s">
        <v>210</v>
      </c>
      <c r="S24" s="192">
        <f>IF(Q24=B24,8)+IF(Q24=B25,7)+IF(Q24=B26,6)+IF(Q24=B27,5)+IF(Q24=B28,4)+IF(Q24=B29,3)+IF(Q24=B30,2)+IF(Q24=B31,1)+IF(R24=B24,8)+IF(R24=B25,7)+IF(R24=B26,6)+IF(R24=B27,5)+IF(R24=B28,4)+IF(R24=B29,3)+IF(R24=B30,2)+IF(R24=B31,1)</f>
        <v>0</v>
      </c>
      <c r="T24" s="192">
        <f>IF(Q24=J24,8)+IF(Q24=J25,7)+IF(Q24=J26,6)+IF(Q24=J27,5)+IF(Q24=J28,4)+IF(Q24=J29,3)+IF(Q24=J30,2)+IF(Q24=J31,1)+IF(R24=J24,8)+IF(R24=J25,7)+IF(R24=J26,6)+IF(R24=J27,5)+IF(R24=J28,4)+IF(R24=J29,3)+IF(R24=J30,2)+IF(R24=J31,1)</f>
        <v>0</v>
      </c>
      <c r="U24" s="2"/>
      <c r="V24" s="95">
        <f>S24+T24</f>
        <v>0</v>
      </c>
      <c r="W24" s="12"/>
      <c r="X24" s="12"/>
      <c r="Y24" s="12"/>
      <c r="Z24" s="12"/>
      <c r="AA24" s="12"/>
      <c r="AB24" s="191"/>
      <c r="AC24" s="12"/>
      <c r="AD24" s="2"/>
      <c r="AE24" s="8"/>
    </row>
    <row r="25" spans="1:86" ht="18.95" customHeight="1">
      <c r="A25" s="9">
        <v>2</v>
      </c>
      <c r="B25" s="37"/>
      <c r="C25" s="108" t="s">
        <v>61</v>
      </c>
      <c r="D25" s="41" t="str">
        <f t="shared" ref="D25:D31" si="24">IF(B25=0,"",VLOOKUP(B25,$AL$8:$AN$23,3,FALSE))</f>
        <v/>
      </c>
      <c r="E25" s="41" t="str">
        <f t="shared" ref="E25:E31" si="25">IF(B25=0,"",VLOOKUP(B25,$AU$8:$AW$23,3,FALSE))</f>
        <v/>
      </c>
      <c r="F25" s="64" t="str">
        <f t="shared" ref="F25:F31" si="26">IF(C25="","",IF($AU$48="F"," ",IF($AU$48="T",IF(C25&lt;=$AK$48,"G1",IF(C25&lt;=$AN$48,"G2",IF(C25&lt;=$AQ$48,"G3",IF(C25&lt;=$AT$48,"G4","")))))))</f>
        <v/>
      </c>
      <c r="G25" s="64" t="str">
        <f t="shared" ref="G25:G31" si="27">IF(C25&lt;=BN12,"AW"," ")</f>
        <v xml:space="preserve"> </v>
      </c>
      <c r="H25" s="393"/>
      <c r="I25" s="9">
        <v>2</v>
      </c>
      <c r="J25" s="37"/>
      <c r="K25" s="108" t="s">
        <v>61</v>
      </c>
      <c r="L25" s="41" t="str">
        <f t="shared" ref="L25:L31" si="28">IF(J25=0,"",VLOOKUP(J25,$AL$8:$AN$23,3,FALSE))</f>
        <v/>
      </c>
      <c r="M25" s="221" t="str">
        <f t="shared" ref="M25:M31" si="29">IF(J25=0,"",VLOOKUP(J25,$AU$8:$AW$23,3,FALSE))</f>
        <v/>
      </c>
      <c r="N25" s="64" t="str">
        <f t="shared" ref="N25:N31" si="30">IF(K25="","",IF($AU$48="F"," ",IF($AU$48="T",IF(K25&lt;=$AK$48,"G1",IF(K25&lt;=$AN$48,"G2",IF(K25&lt;=$AQ$48,"G3",IF(K25&lt;=$AT$48,"G4","")))))))</f>
        <v/>
      </c>
      <c r="O25" s="64" t="str">
        <f t="shared" ref="O25:O31" si="31">IF(K25&lt;=BN12,"AW"," ")</f>
        <v xml:space="preserve"> </v>
      </c>
      <c r="P25" s="6"/>
      <c r="Q25" s="48" t="s">
        <v>190</v>
      </c>
      <c r="R25" s="48" t="s">
        <v>191</v>
      </c>
      <c r="S25" s="48">
        <f>IF(Q25=B24,8)+IF(Q25=B25,7)+IF(Q25=B26,6)+IF(Q25=B27,5)+IF(Q25=B28,4)+IF(Q25=B29,3)+IF(Q25=B30,2)+IF(Q25=B31,1)+IF(R25=B24,8)+IF(R25=B25,7)+IF(R25=B26,6)+IF(R25=B27,5)+IF(R25=B28,4)+IF(R25=B29,3)+IF(R25=B30,2)+IF(R25=B31,1)</f>
        <v>0</v>
      </c>
      <c r="T25" s="48">
        <f>IF(R25=J24,8)+IF(R25=J25,7)+IF(R25=J26,6)+IF(R25=J27,5)+IF(R25=J28,4)+IF(R25=J29,3)+IF(R25=J30,2)+IF(R25=J31,1)+IF(Q25=J24,8)+IF(Q25=J25,7)+IF(Q25=J26,6)+IF(Q25=J27,5)+IF(Q25=J28,4)+IF(Q25=J29,3)+IF(Q25=J30,2)+IF(Q25=J31,1)</f>
        <v>0</v>
      </c>
      <c r="U25" s="2"/>
      <c r="V25" s="12"/>
      <c r="W25" s="12">
        <f>S25+T25</f>
        <v>0</v>
      </c>
      <c r="X25" s="12"/>
      <c r="Y25" s="12"/>
      <c r="Z25" s="12"/>
      <c r="AA25" s="12"/>
      <c r="AB25" s="191"/>
      <c r="AC25" s="12"/>
      <c r="AD25" s="6"/>
      <c r="AE25" s="23"/>
      <c r="AH25" s="5"/>
      <c r="AI25" s="5"/>
      <c r="AJ25" s="5"/>
      <c r="AK25" s="5"/>
      <c r="AL25" s="5"/>
      <c r="AM25" s="5"/>
      <c r="AN25" s="5"/>
      <c r="AO25" s="5"/>
      <c r="AP25" s="5"/>
      <c r="AQ25" s="5"/>
      <c r="AR25" s="5"/>
      <c r="AS25" s="5"/>
      <c r="AT25" s="5"/>
    </row>
    <row r="26" spans="1:86" ht="18.95" customHeight="1">
      <c r="A26" s="9">
        <v>3</v>
      </c>
      <c r="B26" s="37"/>
      <c r="C26" s="108" t="s">
        <v>61</v>
      </c>
      <c r="D26" s="41" t="str">
        <f t="shared" si="24"/>
        <v/>
      </c>
      <c r="E26" s="41" t="str">
        <f t="shared" si="25"/>
        <v/>
      </c>
      <c r="F26" s="64" t="str">
        <f t="shared" si="26"/>
        <v/>
      </c>
      <c r="G26" s="64" t="str">
        <f t="shared" si="27"/>
        <v xml:space="preserve"> </v>
      </c>
      <c r="H26" s="393"/>
      <c r="I26" s="9">
        <v>3</v>
      </c>
      <c r="J26" s="37"/>
      <c r="K26" s="108" t="s">
        <v>61</v>
      </c>
      <c r="L26" s="41" t="str">
        <f t="shared" si="28"/>
        <v/>
      </c>
      <c r="M26" s="221" t="str">
        <f t="shared" si="29"/>
        <v/>
      </c>
      <c r="N26" s="64" t="str">
        <f t="shared" si="30"/>
        <v/>
      </c>
      <c r="O26" s="64" t="str">
        <f t="shared" si="31"/>
        <v xml:space="preserve"> </v>
      </c>
      <c r="P26" s="2"/>
      <c r="Q26" s="48" t="s">
        <v>1</v>
      </c>
      <c r="R26" s="48" t="s">
        <v>209</v>
      </c>
      <c r="S26" s="48">
        <f>IF(Q26=B24,8)+IF(Q26=B25,7)+IF(Q26=B26,6)+IF(Q26=B27,5)+IF(Q26=B28,4)+IF(Q26=B29,3)+IF(Q26=B30,2)+IF(Q26=B31,1)+IF(R26=B24,8)+IF(R26=B25,7)+IF(R26=B26,6)+IF(R26=B27,5)+IF(R26=B28,4)+IF(R26=B29,3)+IF(R26=B30,2)+IF(R26=B31,1)</f>
        <v>0</v>
      </c>
      <c r="T26" s="48">
        <f>IF(R26=J24,8)+IF(R26=J25,7)+IF(R26=J26,6)+IF(R26=J27,5)+IF(R26=J28,4)+IF(R26=J29,3)+IF(R26=J30,2)+IF(R26=J31,1)+IF(Q26=J24,8)+IF(Q26=J25,7)+IF(Q26=J26,6)+IF(Q26=J27,5)+IF(Q26=J28,4)+IF(Q26=J29,3)+IF(Q26=J30,2)+IF(Q26=J31,1)</f>
        <v>0</v>
      </c>
      <c r="U26" s="2"/>
      <c r="V26" s="12"/>
      <c r="W26" s="12"/>
      <c r="X26" s="12">
        <f>S26+T26</f>
        <v>0</v>
      </c>
      <c r="Y26" s="12"/>
      <c r="Z26" s="12"/>
      <c r="AA26" s="12"/>
      <c r="AB26" s="191"/>
      <c r="AC26" s="12"/>
      <c r="AD26" s="2"/>
      <c r="AE26" s="11" t="s">
        <v>10</v>
      </c>
      <c r="AF26" s="10"/>
      <c r="AG26" s="10"/>
      <c r="AH26" s="29" t="s">
        <v>7</v>
      </c>
      <c r="AI26" s="50"/>
      <c r="AJ26" s="50"/>
      <c r="AK26" s="29" t="s">
        <v>25</v>
      </c>
      <c r="AL26" s="50"/>
      <c r="AM26" s="50"/>
      <c r="AN26" s="29" t="s">
        <v>26</v>
      </c>
      <c r="AO26" s="50"/>
      <c r="AP26" s="50"/>
      <c r="AQ26" s="29" t="s">
        <v>27</v>
      </c>
      <c r="AR26" s="50"/>
      <c r="AS26" s="50"/>
      <c r="AT26" s="29" t="s">
        <v>28</v>
      </c>
      <c r="AU26" s="23"/>
      <c r="AV26" s="23"/>
      <c r="AW26" s="8"/>
      <c r="AX26" s="23"/>
      <c r="AY26" s="23"/>
      <c r="AZ26" s="8"/>
      <c r="BA26" s="23"/>
      <c r="BB26" s="23"/>
      <c r="BC26" s="23"/>
      <c r="BD26" s="23"/>
      <c r="BE26" s="23"/>
      <c r="BF26" s="23"/>
      <c r="BG26" s="23"/>
      <c r="BH26" s="23"/>
      <c r="BI26" s="23"/>
      <c r="BJ26" s="58"/>
      <c r="BK26" s="79"/>
      <c r="BL26" s="58"/>
      <c r="BM26" s="79"/>
      <c r="BN26" s="58"/>
      <c r="BO26" s="79"/>
      <c r="BP26" s="58"/>
    </row>
    <row r="27" spans="1:86" ht="18.95" customHeight="1">
      <c r="A27" s="9">
        <v>4</v>
      </c>
      <c r="B27" s="37"/>
      <c r="C27" s="108" t="s">
        <v>61</v>
      </c>
      <c r="D27" s="41" t="str">
        <f t="shared" si="24"/>
        <v/>
      </c>
      <c r="E27" s="41" t="str">
        <f t="shared" si="25"/>
        <v/>
      </c>
      <c r="F27" s="64" t="str">
        <f t="shared" si="26"/>
        <v/>
      </c>
      <c r="G27" s="64" t="str">
        <f t="shared" si="27"/>
        <v xml:space="preserve"> </v>
      </c>
      <c r="H27" s="393"/>
      <c r="I27" s="9">
        <v>4</v>
      </c>
      <c r="J27" s="37"/>
      <c r="K27" s="108" t="s">
        <v>61</v>
      </c>
      <c r="L27" s="41" t="str">
        <f t="shared" si="28"/>
        <v/>
      </c>
      <c r="M27" s="221" t="str">
        <f t="shared" si="29"/>
        <v/>
      </c>
      <c r="N27" s="64" t="str">
        <f t="shared" si="30"/>
        <v/>
      </c>
      <c r="O27" s="64" t="str">
        <f t="shared" si="31"/>
        <v xml:space="preserve"> </v>
      </c>
      <c r="P27" s="2"/>
      <c r="Q27" s="264" t="s">
        <v>258</v>
      </c>
      <c r="R27" s="264" t="s">
        <v>259</v>
      </c>
      <c r="S27" s="48">
        <f>IF(Q27=B24,8)+IF(Q27=B25,7)+IF(Q27=B26,6)+IF(Q27=B27,5)+IF(Q27=B28,4)+IF(Q27=B29,3)+IF(Q27=B30,2)+IF(Q27=B31,1)+IF(R27=B24,8)+IF(R27=B25,7)+IF(R27=B26,6)+IF(R27=B27,5)+IF(R27=B28,4)+IF(R27=B29,3)+IF(R27=B30,2)+IF(R27=B31,1)</f>
        <v>0</v>
      </c>
      <c r="T27" s="48">
        <f>IF(R27=J24,8)+IF(R27=J25,7)+IF(R27=J26,6)+IF(R27=J27,5)+IF(R27=J28,4)+IF(R27=J29,3)+IF(R27=J30,2)+IF(R27=J31,1)+IF(Q27=J24,8)+IF(Q27=J25,7)+IF(Q27=J26,6)+IF(Q27=J27,5)+IF(Q27=J28,4)+IF(Q27=J29,3)+IF(Q27=J30,2)+IF(Q27=J31,1)</f>
        <v>0</v>
      </c>
      <c r="U27" s="2"/>
      <c r="V27" s="12"/>
      <c r="W27" s="12"/>
      <c r="X27" s="12"/>
      <c r="Y27" s="12">
        <f>S27+T27</f>
        <v>0</v>
      </c>
      <c r="Z27" s="12"/>
      <c r="AA27" s="12"/>
      <c r="AB27" s="191"/>
      <c r="AC27" s="12"/>
      <c r="AD27" s="2"/>
      <c r="AE27" s="397" t="str">
        <f>AE8</f>
        <v>ABINGDON</v>
      </c>
      <c r="AF27" s="12" t="str">
        <f>AF8</f>
        <v>A</v>
      </c>
      <c r="AG27" s="12" t="s">
        <v>0</v>
      </c>
      <c r="AH27" s="193" t="e">
        <f>VLOOKUP(AG27,ABI!$D$17:$AV$36,45,FALSE)</f>
        <v>#N/A</v>
      </c>
      <c r="AI27" s="12" t="str">
        <f>AF27</f>
        <v>A</v>
      </c>
      <c r="AJ27" s="12" t="s">
        <v>0</v>
      </c>
      <c r="AK27" s="12" t="e">
        <f>VLOOKUP(AJ27,ABI!$H$17:$AV$36,41,FALSE)</f>
        <v>#N/A</v>
      </c>
      <c r="AL27" s="12" t="str">
        <f>AF27</f>
        <v>A</v>
      </c>
      <c r="AM27" s="12" t="s">
        <v>0</v>
      </c>
      <c r="AN27" s="12" t="e">
        <f>VLOOKUP(AM27,ABI!$J$17:$AV$36,39,FALSE)</f>
        <v>#N/A</v>
      </c>
      <c r="AO27" s="12" t="str">
        <f>AF27</f>
        <v>A</v>
      </c>
      <c r="AP27" s="12" t="s">
        <v>0</v>
      </c>
      <c r="AQ27" s="12" t="str">
        <f>VLOOKUP(AP27,ABI!$G$17:$AV$36,42,FALSE)</f>
        <v>Rachel Fernandez</v>
      </c>
      <c r="AR27" s="12" t="str">
        <f>AF27</f>
        <v>A</v>
      </c>
      <c r="AS27" s="12" t="s">
        <v>0</v>
      </c>
      <c r="AT27" s="12" t="str">
        <f>VLOOKUP(AS27,ABI!$K$17:$AV$36,38,FALSE)</f>
        <v>Rachel Fernandez</v>
      </c>
      <c r="AU27" s="2"/>
      <c r="AV27" s="2"/>
      <c r="AW27" s="2"/>
      <c r="AX27" s="2"/>
      <c r="AY27" s="2"/>
      <c r="AZ27" s="2"/>
      <c r="BA27" s="2"/>
      <c r="BB27" s="2"/>
      <c r="BC27" s="2"/>
      <c r="BD27" s="2"/>
      <c r="BE27" s="2"/>
      <c r="BF27" s="2"/>
      <c r="BG27" s="2"/>
      <c r="BH27" s="2"/>
      <c r="BI27" s="2"/>
      <c r="BJ27" s="58"/>
      <c r="BK27" s="58"/>
      <c r="BL27" s="58"/>
      <c r="BM27" s="58"/>
      <c r="BN27" s="58"/>
      <c r="BO27" s="58"/>
      <c r="BP27" s="58"/>
    </row>
    <row r="28" spans="1:86" ht="18.95" customHeight="1">
      <c r="A28" s="9">
        <v>5</v>
      </c>
      <c r="B28" s="37"/>
      <c r="C28" s="108" t="s">
        <v>61</v>
      </c>
      <c r="D28" s="41" t="str">
        <f t="shared" si="24"/>
        <v/>
      </c>
      <c r="E28" s="41" t="str">
        <f t="shared" si="25"/>
        <v/>
      </c>
      <c r="F28" s="64" t="str">
        <f t="shared" si="26"/>
        <v/>
      </c>
      <c r="G28" s="64" t="str">
        <f t="shared" si="27"/>
        <v xml:space="preserve"> </v>
      </c>
      <c r="H28" s="393"/>
      <c r="I28" s="9">
        <v>5</v>
      </c>
      <c r="J28" s="37"/>
      <c r="K28" s="108" t="s">
        <v>61</v>
      </c>
      <c r="L28" s="41" t="str">
        <f t="shared" si="28"/>
        <v/>
      </c>
      <c r="M28" s="221" t="str">
        <f t="shared" si="29"/>
        <v/>
      </c>
      <c r="N28" s="64" t="str">
        <f t="shared" si="30"/>
        <v/>
      </c>
      <c r="O28" s="64" t="str">
        <f t="shared" si="31"/>
        <v xml:space="preserve"> </v>
      </c>
      <c r="P28" s="2"/>
      <c r="Q28" s="48" t="s">
        <v>20</v>
      </c>
      <c r="R28" s="48" t="s">
        <v>19</v>
      </c>
      <c r="S28" s="48">
        <f>IF(Q28=B24,8)+IF(Q28=B25,7)+IF(Q28=B26,6)+IF(Q28=B27,5)+IF(Q28=B28,4)+IF(Q28=B29,3)+IF(Q28=B30,2)+IF(Q28=B31,1)+IF(R28=B24,8)+IF(R28=B25,7)+IF(R28=B26,6)+IF(R28=B27,5)+IF(R28=B28,4)+IF(R28=B29,3)+IF(R28=B30,2)+IF(R28=B31,1)</f>
        <v>0</v>
      </c>
      <c r="T28" s="48">
        <f>IF(R28=J24,8)+IF(R28=J25,7)+IF(R28=J26,6)+IF(R28=J27,5)+IF(R28=J28,4)+IF(R28=J29,3)+IF(R28=J30,2)+IF(R28=J31,1)+IF(Q28=J24,8)+IF(Q28=J25,7)+IF(Q28=J26,6)+IF(Q28=J27,5)+IF(Q28=J28,4)+IF(Q28=J29,3)+IF(Q28=J30,2)+IF(Q28=J31,1)</f>
        <v>0</v>
      </c>
      <c r="U28" s="2"/>
      <c r="V28" s="12"/>
      <c r="W28" s="12"/>
      <c r="X28" s="12"/>
      <c r="Y28" s="12"/>
      <c r="Z28" s="12">
        <f>S28+T28</f>
        <v>0</v>
      </c>
      <c r="AA28" s="12"/>
      <c r="AB28" s="191"/>
      <c r="AC28" s="12"/>
      <c r="AD28" s="2"/>
      <c r="AE28" s="397"/>
      <c r="AF28" s="12" t="str">
        <f t="shared" ref="AF28:AF42" si="32">AF9</f>
        <v>AA</v>
      </c>
      <c r="AG28" s="12" t="s">
        <v>1</v>
      </c>
      <c r="AH28" s="193" t="e">
        <f>VLOOKUP(AG28,ABI!$D$17:$AV$36,45,FALSE)</f>
        <v>#N/A</v>
      </c>
      <c r="AI28" s="12" t="str">
        <f t="shared" ref="AI28:AI41" si="33">AF28</f>
        <v>AA</v>
      </c>
      <c r="AJ28" s="12" t="s">
        <v>1</v>
      </c>
      <c r="AK28" s="12" t="e">
        <f>VLOOKUP(AJ28,ABI!$H$17:$AV$36,41,FALSE)</f>
        <v>#N/A</v>
      </c>
      <c r="AL28" s="12" t="str">
        <f t="shared" ref="AL28:AL42" si="34">AF28</f>
        <v>AA</v>
      </c>
      <c r="AM28" s="12" t="s">
        <v>1</v>
      </c>
      <c r="AN28" s="12" t="e">
        <f>VLOOKUP(AM28,ABI!$J$17:$AV$36,39,FALSE)</f>
        <v>#N/A</v>
      </c>
      <c r="AO28" s="12" t="str">
        <f t="shared" ref="AO28:AO42" si="35">AF28</f>
        <v>AA</v>
      </c>
      <c r="AP28" s="12" t="s">
        <v>1</v>
      </c>
      <c r="AQ28" s="12" t="e">
        <f>VLOOKUP(AP28,ABI!$G$17:$AV$36,42,FALSE)</f>
        <v>#N/A</v>
      </c>
      <c r="AR28" s="12" t="str">
        <f t="shared" ref="AR28:AR42" si="36">AF28</f>
        <v>AA</v>
      </c>
      <c r="AS28" s="12" t="s">
        <v>1</v>
      </c>
      <c r="AT28" s="12" t="e">
        <f>VLOOKUP(AS28,ABI!$K$17:$AV$36,38,FALSE)</f>
        <v>#N/A</v>
      </c>
      <c r="AU28" s="2"/>
      <c r="AV28" s="2"/>
      <c r="AW28" s="2"/>
      <c r="AX28" s="2"/>
      <c r="AY28" s="2"/>
      <c r="AZ28" s="2"/>
      <c r="BA28" s="2"/>
      <c r="BB28" s="2"/>
      <c r="BC28" s="2"/>
      <c r="BD28" s="2"/>
      <c r="BE28" s="2"/>
      <c r="BF28" s="2"/>
      <c r="BG28" s="2"/>
      <c r="BH28" s="2"/>
      <c r="BI28" s="2"/>
      <c r="BJ28" s="58"/>
      <c r="BK28" s="58"/>
      <c r="BL28" s="58"/>
      <c r="BM28" s="58"/>
      <c r="BN28" s="58"/>
      <c r="BO28" s="58"/>
      <c r="BP28" s="58"/>
    </row>
    <row r="29" spans="1:86" ht="18.95" customHeight="1">
      <c r="A29" s="9">
        <v>6</v>
      </c>
      <c r="B29" s="37"/>
      <c r="C29" s="108" t="s">
        <v>61</v>
      </c>
      <c r="D29" s="41" t="str">
        <f t="shared" si="24"/>
        <v/>
      </c>
      <c r="E29" s="41" t="str">
        <f t="shared" si="25"/>
        <v/>
      </c>
      <c r="F29" s="64" t="str">
        <f t="shared" si="26"/>
        <v/>
      </c>
      <c r="G29" s="64" t="str">
        <f t="shared" si="27"/>
        <v xml:space="preserve"> </v>
      </c>
      <c r="H29" s="393"/>
      <c r="I29" s="9">
        <v>6</v>
      </c>
      <c r="J29" s="37"/>
      <c r="K29" s="108" t="s">
        <v>61</v>
      </c>
      <c r="L29" s="41" t="str">
        <f t="shared" si="28"/>
        <v/>
      </c>
      <c r="M29" s="221" t="str">
        <f t="shared" si="29"/>
        <v/>
      </c>
      <c r="N29" s="64" t="str">
        <f t="shared" si="30"/>
        <v/>
      </c>
      <c r="O29" s="64" t="str">
        <f t="shared" si="31"/>
        <v xml:space="preserve"> </v>
      </c>
      <c r="P29" s="2"/>
      <c r="Q29" s="48" t="s">
        <v>188</v>
      </c>
      <c r="R29" s="48" t="s">
        <v>189</v>
      </c>
      <c r="S29" s="48">
        <f>IF(Q29=B24,8)+IF(Q29=B25,7)+IF(Q29=B26,6)+IF(Q29=B27,5)+IF(Q29=B28,4)+IF(Q29=B29,3)+IF(Q29=B30,2)+IF(Q29=B31,1)+IF(R29=B24,8)+IF(R29=B25,7)+IF(R29=B26,6)+IF(R29=B27,5)+IF(R29=B28,4)+IF(R29=B29,3)+IF(R29=B30,2)+IF(R29=B31,1)</f>
        <v>0</v>
      </c>
      <c r="T29" s="48">
        <f>IF(R29=J24,8)+IF(R29=J25,7)+IF(R29=J26,6)+IF(R29=J27,5)+IF(R29=J28,4)+IF(R29=J29,3)+IF(R29=J30,2)+IF(R29=J31,1)+IF(Q29=J24,8)+IF(Q29=J25,7)+IF(Q29=J26,6)+IF(Q29=J27,5)+IF(Q29=J28,4)+IF(Q29=J29,3)+IF(Q29=J30,2)+IF(Q29=J31,1)</f>
        <v>0</v>
      </c>
      <c r="U29" s="2"/>
      <c r="V29" s="12"/>
      <c r="W29" s="12"/>
      <c r="X29" s="12"/>
      <c r="Y29" s="12"/>
      <c r="Z29" s="12"/>
      <c r="AA29" s="12">
        <f>S29+T29</f>
        <v>0</v>
      </c>
      <c r="AB29" s="191"/>
      <c r="AC29" s="12"/>
      <c r="AD29" s="2"/>
      <c r="AE29" s="397" t="str">
        <f t="shared" ref="AE29" si="37">AE10</f>
        <v>BANBURY</v>
      </c>
      <c r="AF29" s="12" t="str">
        <f t="shared" si="32"/>
        <v>N</v>
      </c>
      <c r="AG29" s="12" t="s">
        <v>0</v>
      </c>
      <c r="AH29" s="193" t="str">
        <f>VLOOKUP(AG29,BAN!$D$17:$AV$36,45,FALSE)</f>
        <v>EVIE HAWKINS</v>
      </c>
      <c r="AI29" s="12" t="str">
        <f t="shared" si="33"/>
        <v>N</v>
      </c>
      <c r="AJ29" s="12" t="s">
        <v>0</v>
      </c>
      <c r="AK29" s="12" t="str">
        <f>VLOOKUP(AJ29,BAN!$H$17:$AV$36,41,FALSE)</f>
        <v>EVIE HAWKINS</v>
      </c>
      <c r="AL29" s="12" t="str">
        <f t="shared" si="34"/>
        <v>N</v>
      </c>
      <c r="AM29" s="12" t="s">
        <v>0</v>
      </c>
      <c r="AN29" s="12" t="str">
        <f>VLOOKUP(AM29,BAN!$J$17:$AV$36,39,FALSE)</f>
        <v>VICTORIA HARTE</v>
      </c>
      <c r="AO29" s="12" t="str">
        <f t="shared" si="35"/>
        <v>N</v>
      </c>
      <c r="AP29" s="12" t="s">
        <v>0</v>
      </c>
      <c r="AQ29" s="12" t="str">
        <f>VLOOKUP(AP29,BAN!$G$17:$AV$36,42,FALSE)</f>
        <v>SHANNON DAWES</v>
      </c>
      <c r="AR29" s="12" t="str">
        <f t="shared" si="36"/>
        <v>N</v>
      </c>
      <c r="AS29" s="12" t="s">
        <v>0</v>
      </c>
      <c r="AT29" s="12" t="str">
        <f>VLOOKUP(AS29,BAN!$K$17:$AV$36,38,FALSE)</f>
        <v>SHANNON DAWES</v>
      </c>
      <c r="AU29" s="2"/>
      <c r="AV29" s="2"/>
      <c r="AW29" s="2"/>
      <c r="AX29" s="2"/>
      <c r="AY29" s="2"/>
      <c r="AZ29" s="2"/>
      <c r="BA29" s="2"/>
      <c r="BB29" s="2"/>
      <c r="BC29" s="2"/>
      <c r="BD29" s="2"/>
      <c r="BE29" s="2"/>
      <c r="BF29" s="2"/>
      <c r="BG29" s="2"/>
      <c r="BH29" s="2"/>
      <c r="BI29" s="2"/>
      <c r="BJ29" s="58"/>
      <c r="BK29" s="58"/>
      <c r="BL29" s="58"/>
      <c r="BM29" s="58"/>
      <c r="BN29" s="58"/>
      <c r="BO29" s="58"/>
      <c r="BP29" s="58"/>
    </row>
    <row r="30" spans="1:86" ht="18.95" customHeight="1">
      <c r="A30" s="9">
        <v>7</v>
      </c>
      <c r="B30" s="37"/>
      <c r="C30" s="108" t="s">
        <v>61</v>
      </c>
      <c r="D30" s="41" t="str">
        <f t="shared" si="24"/>
        <v/>
      </c>
      <c r="E30" s="41" t="str">
        <f t="shared" si="25"/>
        <v/>
      </c>
      <c r="F30" s="64" t="str">
        <f t="shared" si="26"/>
        <v/>
      </c>
      <c r="G30" s="64" t="str">
        <f t="shared" si="27"/>
        <v xml:space="preserve"> </v>
      </c>
      <c r="H30" s="393"/>
      <c r="I30" s="9">
        <v>7</v>
      </c>
      <c r="J30" s="37"/>
      <c r="K30" s="108" t="s">
        <v>61</v>
      </c>
      <c r="L30" s="41" t="str">
        <f t="shared" si="28"/>
        <v/>
      </c>
      <c r="M30" s="221" t="str">
        <f t="shared" si="29"/>
        <v/>
      </c>
      <c r="N30" s="64" t="str">
        <f t="shared" si="30"/>
        <v/>
      </c>
      <c r="O30" s="64" t="str">
        <f t="shared" si="31"/>
        <v xml:space="preserve"> </v>
      </c>
      <c r="P30" s="2"/>
      <c r="Q30" s="48" t="s">
        <v>227</v>
      </c>
      <c r="R30" s="48" t="s">
        <v>228</v>
      </c>
      <c r="S30" s="48">
        <f>IF(Q30=B24,8)+IF(Q30=B25,7)+IF(Q30=B26,6)+IF(Q30=B27,5)+IF(Q30=B28,4)+IF(Q30=B29,3)+IF(Q30=B30,2)+IF(Q30=B31,1)+IF(R30=B24,8)+IF(R30=B25,7)+IF(R30=B26,6)+IF(R30=B27,5)+IF(R30=B28,4)+IF(R30=B29,3)+IF(R30=B30,2)+IF(R30=B31,1)</f>
        <v>0</v>
      </c>
      <c r="T30" s="48">
        <f>IF(R30=J24,8)+IF(R30=J25,7)+IF(R30=J26,6)+IF(R30=J27,5)+IF(R30=J28,4)+IF(R30=J29,3)+IF(R30=J30,2)+IF(R30=J31,1)+IF(Q30=J24,8)+IF(Q30=J25,7)+IF(Q30=J26,6)+IF(Q30=J27,5)+IF(Q30=J28,4)+IF(Q30=J29,3)+IF(Q30=J30,2)+IF(Q30=J31,1)</f>
        <v>0</v>
      </c>
      <c r="U30" s="2"/>
      <c r="V30" s="12"/>
      <c r="W30" s="12"/>
      <c r="X30" s="12"/>
      <c r="Y30" s="12"/>
      <c r="Z30" s="12"/>
      <c r="AA30" s="12"/>
      <c r="AB30" s="191">
        <f>S30+T30</f>
        <v>0</v>
      </c>
      <c r="AC30" s="12"/>
      <c r="AD30" s="2"/>
      <c r="AE30" s="397"/>
      <c r="AF30" s="12" t="str">
        <f t="shared" si="32"/>
        <v>NN</v>
      </c>
      <c r="AG30" s="12" t="s">
        <v>1</v>
      </c>
      <c r="AH30" s="193" t="str">
        <f>VLOOKUP(AG30,BAN!$D$17:$AV$36,45,FALSE)</f>
        <v>MADDI COOPER</v>
      </c>
      <c r="AI30" s="12" t="str">
        <f t="shared" si="33"/>
        <v>NN</v>
      </c>
      <c r="AJ30" s="12" t="s">
        <v>1</v>
      </c>
      <c r="AK30" s="12" t="str">
        <f>VLOOKUP(AJ30,BAN!$H$17:$AV$36,41,FALSE)</f>
        <v>VICTORIA HARTE</v>
      </c>
      <c r="AL30" s="12" t="str">
        <f t="shared" si="34"/>
        <v>NN</v>
      </c>
      <c r="AM30" s="12" t="s">
        <v>1</v>
      </c>
      <c r="AN30" s="12" t="str">
        <f>VLOOKUP(AM30,BAN!$J$17:$AV$36,39,FALSE)</f>
        <v>SHANNON DAWES</v>
      </c>
      <c r="AO30" s="12" t="str">
        <f t="shared" si="35"/>
        <v>NN</v>
      </c>
      <c r="AP30" s="12" t="s">
        <v>1</v>
      </c>
      <c r="AQ30" s="12" t="str">
        <f>VLOOKUP(AP30,BAN!$G$17:$AV$36,42,FALSE)</f>
        <v>LILLY HAMP</v>
      </c>
      <c r="AR30" s="12" t="str">
        <f t="shared" si="36"/>
        <v>NN</v>
      </c>
      <c r="AS30" s="12" t="s">
        <v>1</v>
      </c>
      <c r="AT30" s="12" t="str">
        <f>VLOOKUP(AS30,BAN!$K$17:$AV$36,38,FALSE)</f>
        <v>MADDI COOPER</v>
      </c>
      <c r="AU30" s="2"/>
      <c r="AV30" s="2"/>
      <c r="AW30" s="2"/>
      <c r="AX30" s="2"/>
      <c r="AY30" s="2"/>
      <c r="AZ30" s="2"/>
      <c r="BA30" s="2"/>
      <c r="BB30" s="2"/>
      <c r="BC30" s="2"/>
      <c r="BD30" s="2"/>
      <c r="BE30" s="2"/>
      <c r="BF30" s="2"/>
      <c r="BG30" s="2"/>
      <c r="BH30" s="2"/>
      <c r="BI30" s="2"/>
      <c r="BJ30" s="58"/>
      <c r="BK30" s="58"/>
      <c r="BL30" s="58"/>
      <c r="BM30" s="58"/>
      <c r="BN30" s="58"/>
      <c r="BO30" s="58"/>
      <c r="BP30" s="58"/>
    </row>
    <row r="31" spans="1:86" ht="18.95" customHeight="1">
      <c r="A31" s="9">
        <v>8</v>
      </c>
      <c r="B31" s="37"/>
      <c r="C31" s="108" t="s">
        <v>61</v>
      </c>
      <c r="D31" s="41" t="str">
        <f t="shared" si="24"/>
        <v/>
      </c>
      <c r="E31" s="41" t="str">
        <f t="shared" si="25"/>
        <v/>
      </c>
      <c r="F31" s="64" t="str">
        <f t="shared" si="26"/>
        <v/>
      </c>
      <c r="G31" s="64" t="str">
        <f t="shared" si="27"/>
        <v xml:space="preserve"> </v>
      </c>
      <c r="H31" s="393"/>
      <c r="I31" s="9">
        <v>8</v>
      </c>
      <c r="J31" s="37"/>
      <c r="K31" s="108" t="s">
        <v>61</v>
      </c>
      <c r="L31" s="41" t="str">
        <f t="shared" si="28"/>
        <v/>
      </c>
      <c r="M31" s="221" t="str">
        <f t="shared" si="29"/>
        <v/>
      </c>
      <c r="N31" s="64" t="str">
        <f t="shared" si="30"/>
        <v/>
      </c>
      <c r="O31" s="64" t="str">
        <f t="shared" si="31"/>
        <v xml:space="preserve"> </v>
      </c>
      <c r="P31" s="2"/>
      <c r="Q31" s="48" t="s">
        <v>208</v>
      </c>
      <c r="R31" s="48" t="s">
        <v>211</v>
      </c>
      <c r="S31" s="48">
        <f>IF(Q31=B24,8)+IF(Q31=B25,7)+IF(Q31=B26,6)+IF(Q31=B27,5)+IF(Q31=B28,4)+IF(Q31=B29,3)+IF(Q31=B30,2)+IF(Q31=B31,1)+IF(R31=B24,8)+IF(R31=B25,7)+IF(R31=B26,6)+IF(R31=B27,5)+IF(R31=B28,4)+IF(R31=B29,3)+IF(R31=B30,2)+IF(R31=B31,1)</f>
        <v>0</v>
      </c>
      <c r="T31" s="48">
        <f>IF(R31=J24,8)+IF(R31=J25,7)+IF(R31=J26,6)+IF(R31=J27,5)+IF(R31=J28,4)+IF(R31=J29,3)+IF(R31=J30,2)+IF(R31=J31,1)+IF(Q31=J24,8)+IF(Q31=J25,7)+IF(Q31=J26,6)+IF(Q31=J27,5)+IF(Q31=J28,4)+IF(Q31=J29,3)+IF(Q31=J30,2)+IF(Q31=J31,1)</f>
        <v>0</v>
      </c>
      <c r="U31" s="2"/>
      <c r="V31" s="12"/>
      <c r="W31" s="12"/>
      <c r="X31" s="12"/>
      <c r="Y31" s="12"/>
      <c r="Z31" s="12"/>
      <c r="AA31" s="12"/>
      <c r="AB31" s="191"/>
      <c r="AC31" s="12">
        <f>S31+T31</f>
        <v>0</v>
      </c>
      <c r="AD31" s="2"/>
      <c r="AE31" s="397" t="str">
        <f t="shared" ref="AE31" si="38">AE12</f>
        <v>BICESTER</v>
      </c>
      <c r="AF31" s="12" t="str">
        <f t="shared" si="32"/>
        <v>B</v>
      </c>
      <c r="AG31" s="12" t="s">
        <v>0</v>
      </c>
      <c r="AH31" s="193" t="str">
        <f>VLOOKUP(AG31,BIC!$D$17:$AV$36,45,FALSE)</f>
        <v>Lauren Garside</v>
      </c>
      <c r="AI31" s="12" t="str">
        <f t="shared" si="33"/>
        <v>B</v>
      </c>
      <c r="AJ31" s="12" t="s">
        <v>0</v>
      </c>
      <c r="AK31" s="12" t="str">
        <f>VLOOKUP(AJ31,BIC!$H$17:$AV$36,41,FALSE)</f>
        <v>Orlaith Lyford</v>
      </c>
      <c r="AL31" s="12" t="str">
        <f t="shared" si="34"/>
        <v>B</v>
      </c>
      <c r="AM31" s="12" t="s">
        <v>0</v>
      </c>
      <c r="AN31" s="12" t="str">
        <f>VLOOKUP(AM31,BIC!$J$17:$AV$36,39,FALSE)</f>
        <v>Molly  Acton</v>
      </c>
      <c r="AO31" s="12" t="str">
        <f t="shared" si="35"/>
        <v>B</v>
      </c>
      <c r="AP31" s="12" t="s">
        <v>0</v>
      </c>
      <c r="AQ31" s="12" t="str">
        <f>VLOOKUP(AP31,BIC!$G$17:$AV$36,42,FALSE)</f>
        <v>Elen Holt</v>
      </c>
      <c r="AR31" s="12" t="str">
        <f t="shared" si="36"/>
        <v>B</v>
      </c>
      <c r="AS31" s="12" t="s">
        <v>0</v>
      </c>
      <c r="AT31" s="12" t="str">
        <f>VLOOKUP(AS31,BIC!$K$17:$AV$36,38,FALSE)</f>
        <v>Lucy Stowell</v>
      </c>
      <c r="AU31" s="2"/>
      <c r="AV31" s="2"/>
      <c r="AW31" s="2"/>
      <c r="AX31" s="2"/>
      <c r="AY31" s="2"/>
      <c r="AZ31" s="2"/>
      <c r="BA31" s="2"/>
      <c r="BB31" s="2"/>
      <c r="BC31" s="2"/>
      <c r="BD31" s="2"/>
      <c r="BE31" s="2"/>
      <c r="BF31" s="2"/>
      <c r="BG31" s="2"/>
      <c r="BH31" s="2"/>
      <c r="BI31" s="2"/>
      <c r="BJ31" s="58"/>
      <c r="BK31" s="58"/>
      <c r="BL31" s="58"/>
      <c r="BM31" s="58"/>
      <c r="BN31" s="58"/>
      <c r="BO31" s="58"/>
      <c r="BP31" s="58"/>
    </row>
    <row r="32" spans="1:86" ht="18.95" customHeight="1">
      <c r="A32" s="206" t="s">
        <v>0</v>
      </c>
      <c r="B32" s="392" t="s">
        <v>251</v>
      </c>
      <c r="C32" s="392"/>
      <c r="D32" s="392"/>
      <c r="E32" s="392"/>
      <c r="F32" s="392"/>
      <c r="G32" s="392"/>
      <c r="H32" s="207"/>
      <c r="I32" s="206" t="s">
        <v>1</v>
      </c>
      <c r="J32" s="392" t="str">
        <f>B32</f>
        <v>UNDER 13 GIRLS 1500m</v>
      </c>
      <c r="K32" s="392"/>
      <c r="L32" s="392"/>
      <c r="M32" s="392"/>
      <c r="N32" s="392"/>
      <c r="O32" s="392"/>
      <c r="P32" s="2"/>
      <c r="Q32" s="48"/>
      <c r="R32" s="48"/>
      <c r="S32" s="48"/>
      <c r="T32" s="48"/>
      <c r="U32" s="2"/>
      <c r="V32" s="12"/>
      <c r="W32" s="12"/>
      <c r="X32" s="12"/>
      <c r="Y32" s="12"/>
      <c r="Z32" s="12"/>
      <c r="AA32" s="12"/>
      <c r="AB32" s="191"/>
      <c r="AC32" s="12"/>
      <c r="AD32" s="2"/>
      <c r="AE32" s="397"/>
      <c r="AF32" s="12" t="str">
        <f t="shared" si="32"/>
        <v>BB</v>
      </c>
      <c r="AG32" s="12" t="s">
        <v>1</v>
      </c>
      <c r="AH32" s="193" t="str">
        <f>VLOOKUP(AG32,BIC!$D$17:$AV$36,45,FALSE)</f>
        <v>Elen Holt</v>
      </c>
      <c r="AI32" s="12" t="str">
        <f t="shared" si="33"/>
        <v>BB</v>
      </c>
      <c r="AJ32" s="12" t="s">
        <v>1</v>
      </c>
      <c r="AK32" s="12" t="str">
        <f>VLOOKUP(AJ32,BIC!$H$17:$AV$36,41,FALSE)</f>
        <v>Erin Higginbottom</v>
      </c>
      <c r="AL32" s="12" t="str">
        <f t="shared" si="34"/>
        <v>BB</v>
      </c>
      <c r="AM32" s="12" t="s">
        <v>1</v>
      </c>
      <c r="AN32" s="12" t="str">
        <f>VLOOKUP(AM32,BIC!$J$17:$AV$36,39,FALSE)</f>
        <v>Amy Gould</v>
      </c>
      <c r="AO32" s="12" t="str">
        <f t="shared" si="35"/>
        <v>BB</v>
      </c>
      <c r="AP32" s="12" t="s">
        <v>1</v>
      </c>
      <c r="AQ32" s="12" t="str">
        <f>VLOOKUP(AP32,BIC!$G$17:$AV$36,42,FALSE)</f>
        <v>Maisie Silvester</v>
      </c>
      <c r="AR32" s="12" t="str">
        <f t="shared" si="36"/>
        <v>BB</v>
      </c>
      <c r="AS32" s="12" t="s">
        <v>1</v>
      </c>
      <c r="AT32" s="12" t="str">
        <f>VLOOKUP(AS32,BIC!$K$17:$AV$36,38,FALSE)</f>
        <v>Maisie Silvester</v>
      </c>
      <c r="AU32" s="2"/>
      <c r="AV32" s="2"/>
      <c r="AW32" s="2"/>
      <c r="AX32" s="2"/>
      <c r="AY32" s="2"/>
      <c r="AZ32" s="2"/>
      <c r="BA32" s="2"/>
      <c r="BB32" s="2"/>
      <c r="BC32" s="2"/>
      <c r="BD32" s="2"/>
      <c r="BE32" s="2"/>
      <c r="BF32" s="2"/>
      <c r="BG32" s="2"/>
      <c r="BH32" s="2"/>
      <c r="BI32" s="2"/>
      <c r="BJ32" s="58"/>
      <c r="BK32" s="58"/>
      <c r="BL32" s="58"/>
      <c r="BM32" s="58"/>
      <c r="BN32" s="58"/>
      <c r="BO32" s="58"/>
      <c r="BP32" s="58"/>
    </row>
    <row r="33" spans="1:68" ht="18.95" customHeight="1">
      <c r="A33" s="9">
        <v>1</v>
      </c>
      <c r="B33" s="364" t="s">
        <v>437</v>
      </c>
      <c r="C33" s="108">
        <v>3.7594907407407408E-3</v>
      </c>
      <c r="D33" s="41" t="str">
        <f>IF(B33=0,"",VLOOKUP(B33,$AO$8:$AQ$23,3,FALSE))</f>
        <v>Mai Brown</v>
      </c>
      <c r="E33" s="41" t="str">
        <f>IF(B33=0,"",VLOOKUP(B33,$AU$8:$AW$23,3,FALSE))</f>
        <v>TEAM KENNET</v>
      </c>
      <c r="F33" s="64" t="str">
        <f>IF(C33="","",IF($AU$49="F"," ",IF($AU$49="T",IF(C33&lt;=$AK$49,"G1",IF(C33&lt;=$AN$49,"G2",IF(C33&lt;=$AQ$49,"G3",IF(C33&lt;=$AT$49,"G4","")))))))</f>
        <v>G4</v>
      </c>
      <c r="G33" s="64" t="str">
        <f>IF(C33&lt;=BP11,"AW"," ")</f>
        <v>AW</v>
      </c>
      <c r="H33" s="393"/>
      <c r="I33" s="9">
        <v>1</v>
      </c>
      <c r="J33" s="364" t="s">
        <v>829</v>
      </c>
      <c r="K33" s="108">
        <v>3.9354166666666661E-3</v>
      </c>
      <c r="L33" s="41" t="str">
        <f>IF(J33=0,"",VLOOKUP(J33,$AO$8:$AQ$23,3,FALSE))</f>
        <v>Holly Donohoe</v>
      </c>
      <c r="M33" s="221" t="str">
        <f>IF(J33=0,"",VLOOKUP(J33,$AU$8:$AW$23,3,FALSE))</f>
        <v>TEAM KENNET</v>
      </c>
      <c r="N33" s="64" t="str">
        <f>IF(K33="","",IF($AU$49="F"," ",IF($AU$49="T",IF(K33&lt;=$AK$49,"G1",IF(K33&lt;=$AN$49,"G2",IF(K33&lt;=$AQ$49,"G3",IF(K33&lt;=$AT$49,"G4","")))))))</f>
        <v/>
      </c>
      <c r="O33" s="64" t="str">
        <f>IF(K33&lt;=BP11,"AW"," ")</f>
        <v>AW</v>
      </c>
      <c r="P33" s="2"/>
      <c r="Q33" s="192" t="s">
        <v>0</v>
      </c>
      <c r="R33" s="192" t="s">
        <v>210</v>
      </c>
      <c r="S33" s="192">
        <f>IF(Q33=B33,8)+IF(Q33=B34,7)+IF(Q33=B35,6)+IF(Q33=B36,5)+IF(Q33=B37,4)+IF(Q33=B38,3)+IF(Q33=B39,2)+IF(Q33=B40,1)+IF(R33=B33,8)+IF(R33=B34,7)+IF(R33=B35,6)+IF(R33=B36,5)+IF(R33=B37,4)+IF(R33=B38,3)+IF(R33=B39,2)+IF(R33=B40,1)</f>
        <v>4</v>
      </c>
      <c r="T33" s="192">
        <f>IF(Q33=J33,8)+IF(Q33=J34,7)+IF(Q33=J35,6)+IF(Q33=J36,5)+IF(Q33=J37,4)+IF(Q33=J38,3)+IF(Q33=J39,2)+IF(Q33=J40,1)+IF(R33=J33,8)+IF(R33=J34,7)+IF(R33=J35,6)+IF(R33=J36,5)+IF(R33=J37,4)+IF(R33=J38,3)+IF(R33=J39,2)+IF(R33=J40,1)</f>
        <v>5</v>
      </c>
      <c r="U33" s="2"/>
      <c r="V33" s="95">
        <f>S33+T33</f>
        <v>9</v>
      </c>
      <c r="W33" s="12"/>
      <c r="X33" s="12"/>
      <c r="Y33" s="12"/>
      <c r="Z33" s="12"/>
      <c r="AA33" s="12"/>
      <c r="AB33" s="191"/>
      <c r="AC33" s="12"/>
      <c r="AD33" s="2"/>
      <c r="AE33" s="397" t="str">
        <f t="shared" ref="AE33" si="39">AE14</f>
        <v>TEAM KENNET</v>
      </c>
      <c r="AF33" s="12" t="str">
        <f t="shared" si="32"/>
        <v>X</v>
      </c>
      <c r="AG33" s="12" t="s">
        <v>0</v>
      </c>
      <c r="AH33" s="193" t="str">
        <f>VLOOKUP(AG33,'T K'!$D$17:$AV$36,45,FALSE)</f>
        <v>Darcey Fleming</v>
      </c>
      <c r="AI33" s="12" t="str">
        <f t="shared" si="33"/>
        <v>X</v>
      </c>
      <c r="AJ33" s="12" t="s">
        <v>0</v>
      </c>
      <c r="AK33" s="12" t="str">
        <f>VLOOKUP(AJ33,'T K'!$H$17:$AV$36,41,FALSE)</f>
        <v>Kira Angell</v>
      </c>
      <c r="AL33" s="12" t="str">
        <f t="shared" si="34"/>
        <v>X</v>
      </c>
      <c r="AM33" s="12" t="s">
        <v>0</v>
      </c>
      <c r="AN33" s="12" t="str">
        <f>VLOOKUP(AM33,'T K'!$J$17:$AV$36,39,FALSE)</f>
        <v>Kiah-Jay Stevens</v>
      </c>
      <c r="AO33" s="12" t="str">
        <f t="shared" si="35"/>
        <v>X</v>
      </c>
      <c r="AP33" s="12" t="s">
        <v>0</v>
      </c>
      <c r="AQ33" s="12" t="str">
        <f>VLOOKUP(AP33,'T K'!$G$17:$AV$36,42,FALSE)</f>
        <v>Kiah-Jay Stevens</v>
      </c>
      <c r="AR33" s="12" t="str">
        <f t="shared" si="36"/>
        <v>X</v>
      </c>
      <c r="AS33" s="12" t="s">
        <v>0</v>
      </c>
      <c r="AT33" s="12" t="str">
        <f>VLOOKUP(AS33,'T K'!$K$17:$AV$36,38,FALSE)</f>
        <v>Kira Angell</v>
      </c>
      <c r="AU33" s="2"/>
      <c r="AV33" s="2"/>
      <c r="AW33" s="2"/>
      <c r="AX33" s="2"/>
      <c r="AY33" s="2"/>
      <c r="AZ33" s="2"/>
      <c r="BA33" s="2"/>
      <c r="BB33" s="2"/>
      <c r="BC33" s="2"/>
      <c r="BD33" s="2"/>
      <c r="BE33" s="2"/>
      <c r="BF33" s="2"/>
      <c r="BG33" s="2"/>
      <c r="BH33" s="2"/>
      <c r="BI33" s="2"/>
      <c r="BJ33" s="58"/>
      <c r="BK33" s="58"/>
      <c r="BL33" s="58"/>
      <c r="BM33" s="58"/>
      <c r="BN33" s="58"/>
      <c r="BO33" s="58"/>
      <c r="BP33" s="58"/>
    </row>
    <row r="34" spans="1:68" ht="18.95" customHeight="1">
      <c r="A34" s="9">
        <v>2</v>
      </c>
      <c r="B34" s="364" t="s">
        <v>830</v>
      </c>
      <c r="C34" s="108">
        <v>3.7850694444444446E-3</v>
      </c>
      <c r="D34" s="41" t="str">
        <f t="shared" ref="D34:D40" si="40">IF(B34=0,"",VLOOKUP(B34,$AO$8:$AQ$23,3,FALSE))</f>
        <v>TIA WILLIAMS</v>
      </c>
      <c r="E34" s="41" t="str">
        <f t="shared" ref="E34:E40" si="41">IF(B34=0,"",VLOOKUP(B34,$AU$8:$AW$23,3,FALSE))</f>
        <v>BANBURY</v>
      </c>
      <c r="F34" s="64" t="str">
        <f t="shared" ref="F34:F40" si="42">IF(C34="","",IF($AU$49="F"," ",IF($AU$49="T",IF(C34&lt;=$AK$49,"G1",IF(C34&lt;=$AN$49,"G2",IF(C34&lt;=$AQ$49,"G3",IF(C34&lt;=$AT$49,"G4","")))))))</f>
        <v>G4</v>
      </c>
      <c r="G34" s="64" t="str">
        <f t="shared" ref="G34:G40" si="43">IF(C34&lt;=BP12,"AW"," ")</f>
        <v>AW</v>
      </c>
      <c r="H34" s="393"/>
      <c r="I34" s="9">
        <v>2</v>
      </c>
      <c r="J34" s="364" t="s">
        <v>832</v>
      </c>
      <c r="K34" s="108">
        <v>4.0060185185185181E-3</v>
      </c>
      <c r="L34" s="41" t="str">
        <f t="shared" ref="L34:L40" si="44">IF(J34=0,"",VLOOKUP(J34,$AO$8:$AQ$23,3,FALSE))</f>
        <v>Millie Tomlin</v>
      </c>
      <c r="M34" s="221" t="str">
        <f t="shared" ref="M34:M40" si="45">IF(J34=0,"",VLOOKUP(J34,$AU$8:$AW$23,3,FALSE))</f>
        <v>RADLEY</v>
      </c>
      <c r="N34" s="64" t="str">
        <f t="shared" ref="N34:N40" si="46">IF(K34="","",IF($AU$49="F"," ",IF($AU$49="T",IF(K34&lt;=$AK$49,"G1",IF(K34&lt;=$AN$49,"G2",IF(K34&lt;=$AQ$49,"G3",IF(K34&lt;=$AT$49,"G4","")))))))</f>
        <v/>
      </c>
      <c r="O34" s="64" t="str">
        <f t="shared" ref="O34:O40" si="47">IF(K34&lt;=BP12,"AW"," ")</f>
        <v>AW</v>
      </c>
      <c r="P34" s="2"/>
      <c r="Q34" s="48" t="s">
        <v>190</v>
      </c>
      <c r="R34" s="48" t="s">
        <v>191</v>
      </c>
      <c r="S34" s="48">
        <f>IF(Q34=B33,8)+IF(Q34=B34,7)+IF(Q34=B35,6)+IF(Q34=B36,5)+IF(Q34=B37,4)+IF(Q34=B38,3)+IF(Q34=B39,2)+IF(Q34=B40,1)+IF(R34=B33,8)+IF(R34=B34,7)+IF(R34=B35,6)+IF(R34=B36,5)+IF(R34=B37,4)+IF(R34=B38,3)+IF(R34=B39,2)+IF(R34=B40,1)</f>
        <v>7</v>
      </c>
      <c r="T34" s="48">
        <f>IF(R34=J33,8)+IF(R34=J34,7)+IF(R34=J35,6)+IF(R34=J36,5)+IF(R34=J37,4)+IF(R34=J38,3)+IF(R34=J39,2)+IF(R34=J40,1)+IF(Q34=J33,8)+IF(Q34=J34,7)+IF(Q34=J35,6)+IF(Q34=J36,5)+IF(Q34=J37,4)+IF(Q34=J38,3)+IF(Q34=J39,2)+IF(Q34=J40,1)</f>
        <v>3</v>
      </c>
      <c r="U34" s="2"/>
      <c r="V34" s="12"/>
      <c r="W34" s="12">
        <f>S34+T34</f>
        <v>10</v>
      </c>
      <c r="X34" s="12"/>
      <c r="Y34" s="12"/>
      <c r="Z34" s="12"/>
      <c r="AA34" s="12"/>
      <c r="AB34" s="191"/>
      <c r="AC34" s="12"/>
      <c r="AD34" s="2"/>
      <c r="AE34" s="397"/>
      <c r="AF34" s="12" t="str">
        <f t="shared" si="32"/>
        <v>XX</v>
      </c>
      <c r="AG34" s="12" t="s">
        <v>1</v>
      </c>
      <c r="AH34" s="193" t="str">
        <f>VLOOKUP(AG34,'T K'!$D$17:$AV$36,45,FALSE)</f>
        <v>Holly Donohoe</v>
      </c>
      <c r="AI34" s="12" t="str">
        <f t="shared" si="33"/>
        <v>XX</v>
      </c>
      <c r="AJ34" s="12" t="s">
        <v>1</v>
      </c>
      <c r="AK34" s="12" t="str">
        <f>VLOOKUP(AJ34,'T K'!$H$17:$AV$36,41,FALSE)</f>
        <v>Mai Brown</v>
      </c>
      <c r="AL34" s="12" t="str">
        <f t="shared" si="34"/>
        <v>XX</v>
      </c>
      <c r="AM34" s="12" t="s">
        <v>1</v>
      </c>
      <c r="AN34" s="12" t="str">
        <f>VLOOKUP(AM34,'T K'!$J$17:$AV$36,39,FALSE)</f>
        <v>Mia Eldridge</v>
      </c>
      <c r="AO34" s="12" t="str">
        <f t="shared" si="35"/>
        <v>XX</v>
      </c>
      <c r="AP34" s="12" t="s">
        <v>1</v>
      </c>
      <c r="AQ34" s="12" t="str">
        <f>VLOOKUP(AP34,'T K'!$G$17:$AV$36,42,FALSE)</f>
        <v>Mia Eldridge</v>
      </c>
      <c r="AR34" s="12" t="str">
        <f t="shared" si="36"/>
        <v>XX</v>
      </c>
      <c r="AS34" s="12" t="s">
        <v>1</v>
      </c>
      <c r="AT34" s="12" t="e">
        <f>VLOOKUP(AS34,'T K'!$K$17:$AV$36,38,FALSE)</f>
        <v>#N/A</v>
      </c>
      <c r="AU34" s="2"/>
      <c r="AV34" s="2"/>
      <c r="AW34" s="2"/>
      <c r="AX34" s="2"/>
      <c r="AY34" s="2"/>
      <c r="AZ34" s="2"/>
      <c r="BA34" s="2"/>
      <c r="BB34" s="2"/>
      <c r="BC34" s="2"/>
      <c r="BD34" s="2"/>
      <c r="BE34" s="2"/>
      <c r="BF34" s="2"/>
      <c r="BG34" s="2"/>
      <c r="BH34" s="2"/>
      <c r="BI34" s="2"/>
      <c r="BJ34" s="58"/>
      <c r="BK34" s="58"/>
      <c r="BL34" s="58"/>
      <c r="BM34" s="58"/>
      <c r="BN34" s="58"/>
      <c r="BO34" s="58"/>
      <c r="BP34" s="58"/>
    </row>
    <row r="35" spans="1:68" ht="18.95" customHeight="1">
      <c r="A35" s="9">
        <v>3</v>
      </c>
      <c r="B35" s="364" t="s">
        <v>828</v>
      </c>
      <c r="C35" s="108">
        <v>3.8943287037037037E-3</v>
      </c>
      <c r="D35" s="41" t="str">
        <f t="shared" si="40"/>
        <v>Rachel Burton</v>
      </c>
      <c r="E35" s="41" t="str">
        <f t="shared" si="41"/>
        <v>RADLEY</v>
      </c>
      <c r="F35" s="64" t="str">
        <f t="shared" si="42"/>
        <v>G4</v>
      </c>
      <c r="G35" s="64" t="str">
        <f t="shared" si="43"/>
        <v>AW</v>
      </c>
      <c r="H35" s="393"/>
      <c r="I35" s="9">
        <v>3</v>
      </c>
      <c r="J35" s="364" t="s">
        <v>831</v>
      </c>
      <c r="K35" s="108">
        <v>4.2692129629629634E-3</v>
      </c>
      <c r="L35" s="41" t="str">
        <f t="shared" si="44"/>
        <v>Jessica Walter</v>
      </c>
      <c r="M35" s="221" t="str">
        <f t="shared" si="45"/>
        <v>OXFORD CITY</v>
      </c>
      <c r="N35" s="64" t="str">
        <f t="shared" si="46"/>
        <v/>
      </c>
      <c r="O35" s="64" t="str">
        <f t="shared" si="47"/>
        <v xml:space="preserve"> </v>
      </c>
      <c r="P35" s="2"/>
      <c r="Q35" s="48" t="s">
        <v>1</v>
      </c>
      <c r="R35" s="48" t="s">
        <v>209</v>
      </c>
      <c r="S35" s="48">
        <f>IF(Q35=B33,8)+IF(Q35=B34,7)+IF(Q35=B35,6)+IF(Q35=B36,5)+IF(Q35=B37,4)+IF(Q35=B38,3)+IF(Q35=B39,2)+IF(Q35=B40,1)+IF(R35=B33,8)+IF(R35=B34,7)+IF(R35=B35,6)+IF(R35=B36,5)+IF(R35=B37,4)+IF(R35=B38,3)+IF(R35=B39,2)+IF(R35=B40,1)</f>
        <v>3</v>
      </c>
      <c r="T35" s="48">
        <f>IF(R35=J33,8)+IF(R35=J34,7)+IF(R35=J35,6)+IF(R35=J36,5)+IF(R35=J37,4)+IF(R35=J38,3)+IF(R35=J39,2)+IF(R35=J40,1)+IF(Q35=J33,8)+IF(Q35=J34,7)+IF(Q35=J35,6)+IF(Q35=J36,5)+IF(Q35=J37,4)+IF(Q35=J38,3)+IF(Q35=J39,2)+IF(Q35=J40,1)</f>
        <v>4</v>
      </c>
      <c r="U35" s="2"/>
      <c r="V35" s="12"/>
      <c r="W35" s="12"/>
      <c r="X35" s="12">
        <f>S35+T35</f>
        <v>7</v>
      </c>
      <c r="Y35" s="12"/>
      <c r="Z35" s="12"/>
      <c r="AA35" s="12"/>
      <c r="AB35" s="191"/>
      <c r="AC35" s="12"/>
      <c r="AD35" s="2"/>
      <c r="AE35" s="397" t="str">
        <f t="shared" ref="AE35" si="48">AE16</f>
        <v>OXFORD CITY</v>
      </c>
      <c r="AF35" s="12" t="str">
        <f t="shared" si="32"/>
        <v>O</v>
      </c>
      <c r="AG35" s="12" t="s">
        <v>0</v>
      </c>
      <c r="AH35" s="193" t="str">
        <f>VLOOKUP(AG35,'OXF C'!$D$17:$AV$36,45,FALSE)</f>
        <v>Katja Letowska</v>
      </c>
      <c r="AI35" s="12" t="str">
        <f t="shared" si="33"/>
        <v>O</v>
      </c>
      <c r="AJ35" s="12" t="s">
        <v>0</v>
      </c>
      <c r="AK35" s="12" t="str">
        <f>VLOOKUP(AJ35,'OXF C'!$H$17:$AV$36,41,FALSE)</f>
        <v>Katja Letowska</v>
      </c>
      <c r="AL35" s="12" t="str">
        <f t="shared" si="34"/>
        <v>O</v>
      </c>
      <c r="AM35" s="12" t="s">
        <v>0</v>
      </c>
      <c r="AN35" s="12" t="str">
        <f>VLOOKUP(AM35,'OXF C'!$J$17:$AV$36,39,FALSE)</f>
        <v>Maizi Bound</v>
      </c>
      <c r="AO35" s="12" t="str">
        <f t="shared" si="35"/>
        <v>O</v>
      </c>
      <c r="AP35" s="12" t="s">
        <v>0</v>
      </c>
      <c r="AQ35" s="12" t="str">
        <f>VLOOKUP(AP35,'OXF C'!$G$17:$AV$36,42,FALSE)</f>
        <v>Jacey Blake</v>
      </c>
      <c r="AR35" s="12" t="str">
        <f t="shared" si="36"/>
        <v>O</v>
      </c>
      <c r="AS35" s="12" t="s">
        <v>0</v>
      </c>
      <c r="AT35" s="12" t="str">
        <f>VLOOKUP(AS35,'OXF C'!$K$17:$AV$36,38,FALSE)</f>
        <v>Jacey Blake</v>
      </c>
      <c r="AU35" s="2"/>
      <c r="AV35" s="2"/>
      <c r="AW35" s="2"/>
      <c r="AX35" s="2"/>
      <c r="AY35" s="2"/>
      <c r="AZ35" s="2"/>
      <c r="BA35" s="2"/>
      <c r="BB35" s="2"/>
      <c r="BC35" s="2"/>
      <c r="BD35" s="2"/>
      <c r="BE35" s="2"/>
      <c r="BF35" s="2"/>
      <c r="BG35" s="2"/>
      <c r="BH35" s="2"/>
      <c r="BI35" s="2"/>
      <c r="BJ35" s="58"/>
      <c r="BK35" s="58"/>
      <c r="BL35" s="58"/>
      <c r="BM35" s="58"/>
      <c r="BN35" s="58"/>
      <c r="BO35" s="58"/>
      <c r="BP35" s="58"/>
    </row>
    <row r="36" spans="1:68" ht="18.95" customHeight="1">
      <c r="A36" s="9">
        <v>4</v>
      </c>
      <c r="B36" s="364" t="s">
        <v>833</v>
      </c>
      <c r="C36" s="108">
        <v>4.028587962962963E-3</v>
      </c>
      <c r="D36" s="41" t="str">
        <f t="shared" si="40"/>
        <v>Amber Morris</v>
      </c>
      <c r="E36" s="41" t="str">
        <f t="shared" si="41"/>
        <v>OXFORD CITY</v>
      </c>
      <c r="F36" s="64" t="str">
        <f t="shared" si="42"/>
        <v/>
      </c>
      <c r="G36" s="64" t="str">
        <f t="shared" si="43"/>
        <v>AW</v>
      </c>
      <c r="H36" s="393"/>
      <c r="I36" s="9">
        <v>4</v>
      </c>
      <c r="J36" s="364" t="s">
        <v>844</v>
      </c>
      <c r="K36" s="108">
        <v>4.3004629629629634E-3</v>
      </c>
      <c r="L36" s="41" t="str">
        <f t="shared" si="44"/>
        <v>Isobel Isom</v>
      </c>
      <c r="M36" s="221" t="str">
        <f t="shared" si="45"/>
        <v>ABINGDON</v>
      </c>
      <c r="N36" s="64" t="str">
        <f t="shared" si="46"/>
        <v/>
      </c>
      <c r="O36" s="64" t="str">
        <f t="shared" si="47"/>
        <v xml:space="preserve"> </v>
      </c>
      <c r="P36" s="2"/>
      <c r="Q36" s="264" t="s">
        <v>258</v>
      </c>
      <c r="R36" s="264" t="s">
        <v>259</v>
      </c>
      <c r="S36" s="48">
        <f>IF(Q36=B33,8)+IF(Q36=B34,7)+IF(Q36=B35,6)+IF(Q36=B36,5)+IF(Q36=B37,4)+IF(Q36=B38,3)+IF(Q36=B39,2)+IF(Q36=B40,1)+IF(R36=B33,8)+IF(R36=B34,7)+IF(R36=B35,6)+IF(R36=B36,5)+IF(R36=B37,4)+IF(R36=B38,3)+IF(R36=B39,2)+IF(R36=B40,1)</f>
        <v>8</v>
      </c>
      <c r="T36" s="48">
        <f>IF(R36=J33,8)+IF(R36=J34,7)+IF(R36=J35,6)+IF(R36=J36,5)+IF(R36=J37,4)+IF(R36=J38,3)+IF(R36=J39,2)+IF(R36=J40,1)+IF(Q36=J33,8)+IF(Q36=J34,7)+IF(Q36=J35,6)+IF(Q36=J36,5)+IF(Q36=J37,4)+IF(Q36=J38,3)+IF(Q36=J39,2)+IF(Q36=J40,1)</f>
        <v>8</v>
      </c>
      <c r="U36" s="2"/>
      <c r="V36" s="12"/>
      <c r="W36" s="12"/>
      <c r="X36" s="12"/>
      <c r="Y36" s="12">
        <f>S36+T36</f>
        <v>16</v>
      </c>
      <c r="Z36" s="12"/>
      <c r="AA36" s="12"/>
      <c r="AB36" s="191"/>
      <c r="AC36" s="12"/>
      <c r="AD36" s="2"/>
      <c r="AE36" s="397"/>
      <c r="AF36" s="12" t="str">
        <f t="shared" si="32"/>
        <v>OO</v>
      </c>
      <c r="AG36" s="12" t="s">
        <v>1</v>
      </c>
      <c r="AH36" s="193" t="str">
        <f>VLOOKUP(AG36,'OXF C'!$D$17:$AV$36,45,FALSE)</f>
        <v>Lucy Blowfield</v>
      </c>
      <c r="AI36" s="12" t="str">
        <f t="shared" si="33"/>
        <v>OO</v>
      </c>
      <c r="AJ36" s="12" t="s">
        <v>1</v>
      </c>
      <c r="AK36" s="12" t="str">
        <f>VLOOKUP(AJ36,'OXF C'!$H$17:$AV$36,41,FALSE)</f>
        <v>Jessica Walter</v>
      </c>
      <c r="AL36" s="12" t="str">
        <f t="shared" si="34"/>
        <v>OO</v>
      </c>
      <c r="AM36" s="12" t="s">
        <v>1</v>
      </c>
      <c r="AN36" s="12" t="str">
        <f>VLOOKUP(AM36,'OXF C'!$J$17:$AV$36,39,FALSE)</f>
        <v>Cherise Sumbu</v>
      </c>
      <c r="AO36" s="12" t="str">
        <f t="shared" si="35"/>
        <v>OO</v>
      </c>
      <c r="AP36" s="12" t="s">
        <v>1</v>
      </c>
      <c r="AQ36" s="12" t="str">
        <f>VLOOKUP(AP36,'OXF C'!$G$17:$AV$36,42,FALSE)</f>
        <v>Cherise Sumbu</v>
      </c>
      <c r="AR36" s="12" t="str">
        <f t="shared" si="36"/>
        <v>OO</v>
      </c>
      <c r="AS36" s="12" t="s">
        <v>1</v>
      </c>
      <c r="AT36" s="12" t="str">
        <f>VLOOKUP(AS36,'OXF C'!$K$17:$AV$36,38,FALSE)</f>
        <v>Jamie Garry</v>
      </c>
      <c r="AU36" s="2"/>
      <c r="AV36" s="2"/>
      <c r="AW36" s="2"/>
      <c r="AX36" s="2"/>
      <c r="AY36" s="2"/>
      <c r="AZ36" s="2"/>
      <c r="BA36" s="2"/>
      <c r="BB36" s="2"/>
      <c r="BC36" s="2"/>
      <c r="BD36" s="2"/>
      <c r="BE36" s="2"/>
      <c r="BF36" s="2"/>
      <c r="BG36" s="2"/>
      <c r="BH36" s="2"/>
      <c r="BI36" s="2"/>
      <c r="BJ36" s="58"/>
      <c r="BK36" s="58"/>
      <c r="BL36" s="58"/>
      <c r="BM36" s="58"/>
      <c r="BN36" s="58"/>
      <c r="BO36" s="58"/>
      <c r="BP36" s="58"/>
    </row>
    <row r="37" spans="1:68" ht="18.95" customHeight="1">
      <c r="A37" s="9">
        <v>5</v>
      </c>
      <c r="B37" s="364" t="s">
        <v>342</v>
      </c>
      <c r="C37" s="108">
        <v>4.1310185185185191E-3</v>
      </c>
      <c r="D37" s="41" t="str">
        <f t="shared" si="40"/>
        <v>Charlotte Barwick</v>
      </c>
      <c r="E37" s="41" t="str">
        <f t="shared" si="41"/>
        <v>ABINGDON</v>
      </c>
      <c r="F37" s="64" t="str">
        <f t="shared" si="42"/>
        <v/>
      </c>
      <c r="G37" s="64" t="str">
        <f t="shared" si="43"/>
        <v xml:space="preserve"> </v>
      </c>
      <c r="H37" s="393"/>
      <c r="I37" s="9">
        <v>5</v>
      </c>
      <c r="J37" s="364" t="s">
        <v>835</v>
      </c>
      <c r="K37" s="108">
        <v>4.3114583333333329E-3</v>
      </c>
      <c r="L37" s="41" t="str">
        <f t="shared" si="44"/>
        <v>Molly  Acton</v>
      </c>
      <c r="M37" s="221" t="str">
        <f t="shared" si="45"/>
        <v>BICESTER</v>
      </c>
      <c r="N37" s="64" t="str">
        <f t="shared" si="46"/>
        <v/>
      </c>
      <c r="O37" s="64" t="str">
        <f t="shared" si="47"/>
        <v xml:space="preserve"> </v>
      </c>
      <c r="P37" s="2"/>
      <c r="Q37" s="48" t="s">
        <v>20</v>
      </c>
      <c r="R37" s="48" t="s">
        <v>19</v>
      </c>
      <c r="S37" s="48">
        <f>IF(Q37=B33,8)+IF(Q37=B34,7)+IF(Q37=B35,6)+IF(Q37=B36,5)+IF(Q37=B37,4)+IF(Q37=B38,3)+IF(Q37=B39,2)+IF(Q37=B40,1)+IF(R37=B33,8)+IF(R37=B34,7)+IF(R37=B35,6)+IF(R37=B36,5)+IF(R37=B37,4)+IF(R37=B38,3)+IF(R37=B39,2)+IF(R37=B40,1)</f>
        <v>5</v>
      </c>
      <c r="T37" s="48">
        <f>IF(R37=J33,8)+IF(R37=J34,7)+IF(R37=J35,6)+IF(R37=J36,5)+IF(R37=J37,4)+IF(R37=J38,3)+IF(R37=J39,2)+IF(R37=J40,1)+IF(Q37=J33,8)+IF(Q37=J34,7)+IF(Q37=J35,6)+IF(Q37=J36,5)+IF(Q37=J37,4)+IF(Q37=J38,3)+IF(Q37=J39,2)+IF(Q37=J40,1)</f>
        <v>6</v>
      </c>
      <c r="U37" s="2"/>
      <c r="V37" s="12"/>
      <c r="W37" s="12"/>
      <c r="X37" s="12"/>
      <c r="Y37" s="12"/>
      <c r="Z37" s="12">
        <f>S37+T37</f>
        <v>11</v>
      </c>
      <c r="AA37" s="12"/>
      <c r="AB37" s="191"/>
      <c r="AC37" s="12"/>
      <c r="AD37" s="2"/>
      <c r="AE37" s="397" t="str">
        <f t="shared" ref="AE37" si="49">AE18</f>
        <v>RADLEY</v>
      </c>
      <c r="AF37" s="12" t="str">
        <f t="shared" si="32"/>
        <v>R</v>
      </c>
      <c r="AG37" s="12" t="s">
        <v>0</v>
      </c>
      <c r="AH37" s="193" t="str">
        <f>VLOOKUP(AG37,RAD!$D$17:$AV$36,45,FALSE)</f>
        <v>Olivia Barnes</v>
      </c>
      <c r="AI37" s="12" t="str">
        <f t="shared" si="33"/>
        <v>R</v>
      </c>
      <c r="AJ37" s="12" t="s">
        <v>0</v>
      </c>
      <c r="AK37" s="12" t="str">
        <f>VLOOKUP(AJ37,RAD!$H$17:$AV$36,41,FALSE)</f>
        <v>Stephanie Ward</v>
      </c>
      <c r="AL37" s="12" t="str">
        <f t="shared" si="34"/>
        <v>R</v>
      </c>
      <c r="AM37" s="12" t="s">
        <v>0</v>
      </c>
      <c r="AN37" s="12" t="str">
        <f>VLOOKUP(AM37,RAD!$J$17:$AV$36,39,FALSE)</f>
        <v>Ruth Pigott</v>
      </c>
      <c r="AO37" s="12" t="str">
        <f t="shared" si="35"/>
        <v>R</v>
      </c>
      <c r="AP37" s="12" t="s">
        <v>0</v>
      </c>
      <c r="AQ37" s="12" t="str">
        <f>VLOOKUP(AP37,RAD!$G$17:$AV$36,42,FALSE)</f>
        <v>Petrina Chantler Edmond</v>
      </c>
      <c r="AR37" s="12" t="str">
        <f t="shared" si="36"/>
        <v>R</v>
      </c>
      <c r="AS37" s="12" t="s">
        <v>0</v>
      </c>
      <c r="AT37" s="12" t="str">
        <f>VLOOKUP(AS37,RAD!$K$17:$AV$36,38,FALSE)</f>
        <v>Ruth Pigott</v>
      </c>
      <c r="AU37" s="2"/>
      <c r="AV37" s="2"/>
      <c r="AW37" s="2"/>
      <c r="AX37" s="2"/>
      <c r="AY37" s="2"/>
      <c r="AZ37" s="2"/>
      <c r="BA37" s="2"/>
      <c r="BB37" s="2"/>
      <c r="BC37" s="2"/>
      <c r="BD37" s="2"/>
      <c r="BE37" s="2"/>
      <c r="BF37" s="2"/>
      <c r="BG37" s="2"/>
      <c r="BH37" s="2"/>
      <c r="BI37" s="2"/>
      <c r="BJ37" s="58"/>
      <c r="BK37" s="58"/>
      <c r="BL37" s="58"/>
      <c r="BM37" s="58"/>
      <c r="BN37" s="58"/>
      <c r="BO37" s="58"/>
      <c r="BP37" s="58"/>
    </row>
    <row r="38" spans="1:68" ht="18.95" customHeight="1">
      <c r="A38" s="9">
        <v>6</v>
      </c>
      <c r="B38" s="364" t="s">
        <v>413</v>
      </c>
      <c r="C38" s="108">
        <v>4.1442129629629624E-3</v>
      </c>
      <c r="D38" s="41" t="str">
        <f t="shared" si="40"/>
        <v>Amy Gould</v>
      </c>
      <c r="E38" s="41" t="str">
        <f t="shared" si="41"/>
        <v>BICESTER</v>
      </c>
      <c r="F38" s="64" t="str">
        <f t="shared" si="42"/>
        <v/>
      </c>
      <c r="G38" s="64" t="str">
        <f t="shared" si="43"/>
        <v xml:space="preserve"> </v>
      </c>
      <c r="H38" s="393"/>
      <c r="I38" s="9">
        <v>6</v>
      </c>
      <c r="J38" s="364" t="s">
        <v>834</v>
      </c>
      <c r="K38" s="108">
        <v>4.5046296296296293E-3</v>
      </c>
      <c r="L38" s="41" t="str">
        <f t="shared" si="44"/>
        <v>GRACIE HAWKINS</v>
      </c>
      <c r="M38" s="221" t="str">
        <f t="shared" si="45"/>
        <v>BANBURY</v>
      </c>
      <c r="N38" s="64" t="str">
        <f t="shared" si="46"/>
        <v/>
      </c>
      <c r="O38" s="64" t="str">
        <f t="shared" si="47"/>
        <v xml:space="preserve"> </v>
      </c>
      <c r="P38" s="2"/>
      <c r="Q38" s="48" t="s">
        <v>188</v>
      </c>
      <c r="R38" s="48" t="s">
        <v>189</v>
      </c>
      <c r="S38" s="48">
        <f>IF(Q38=B33,8)+IF(Q38=B34,7)+IF(Q38=B35,6)+IF(Q38=B36,5)+IF(Q38=B37,4)+IF(Q38=B38,3)+IF(Q38=B39,2)+IF(Q38=B40,1)+IF(R38=B33,8)+IF(R38=B34,7)+IF(R38=B35,6)+IF(R38=B36,5)+IF(R38=B37,4)+IF(R38=B38,3)+IF(R38=B39,2)+IF(R38=B40,1)</f>
        <v>6</v>
      </c>
      <c r="T38" s="48">
        <f>IF(R38=J33,8)+IF(R38=J34,7)+IF(R38=J35,6)+IF(R38=J36,5)+IF(R38=J37,4)+IF(R38=J38,3)+IF(R38=J39,2)+IF(R38=J40,1)+IF(Q38=J33,8)+IF(Q38=J34,7)+IF(Q38=J35,6)+IF(Q38=J36,5)+IF(Q38=J37,4)+IF(Q38=J38,3)+IF(Q38=J39,2)+IF(Q38=J40,1)</f>
        <v>7</v>
      </c>
      <c r="U38" s="2"/>
      <c r="V38" s="12"/>
      <c r="W38" s="12"/>
      <c r="X38" s="12"/>
      <c r="Y38" s="12"/>
      <c r="Z38" s="12"/>
      <c r="AA38" s="12">
        <f>S38+T38</f>
        <v>13</v>
      </c>
      <c r="AB38" s="191"/>
      <c r="AC38" s="12"/>
      <c r="AD38" s="2"/>
      <c r="AE38" s="397"/>
      <c r="AF38" s="12" t="str">
        <f t="shared" si="32"/>
        <v>RR</v>
      </c>
      <c r="AG38" s="12" t="s">
        <v>1</v>
      </c>
      <c r="AH38" s="193" t="str">
        <f>VLOOKUP(AG38,RAD!$D$17:$AV$36,45,FALSE)</f>
        <v>Petrina Chantler Edmond</v>
      </c>
      <c r="AI38" s="12" t="str">
        <f t="shared" si="33"/>
        <v>RR</v>
      </c>
      <c r="AJ38" s="12" t="s">
        <v>1</v>
      </c>
      <c r="AK38" s="12" t="str">
        <f>VLOOKUP(AJ38,RAD!$H$17:$AV$36,41,FALSE)</f>
        <v>Kylah Rowlands</v>
      </c>
      <c r="AL38" s="12" t="str">
        <f t="shared" si="34"/>
        <v>RR</v>
      </c>
      <c r="AM38" s="12" t="s">
        <v>1</v>
      </c>
      <c r="AN38" s="12" t="str">
        <f>VLOOKUP(AM38,RAD!$J$17:$AV$36,39,FALSE)</f>
        <v>Ella Lovibond</v>
      </c>
      <c r="AO38" s="12" t="str">
        <f t="shared" si="35"/>
        <v>RR</v>
      </c>
      <c r="AP38" s="12" t="s">
        <v>1</v>
      </c>
      <c r="AQ38" s="12" t="str">
        <f>VLOOKUP(AP38,RAD!$G$17:$AV$36,42,FALSE)</f>
        <v>Chloe Barlow</v>
      </c>
      <c r="AR38" s="12" t="str">
        <f t="shared" si="36"/>
        <v>RR</v>
      </c>
      <c r="AS38" s="12" t="s">
        <v>1</v>
      </c>
      <c r="AT38" s="12" t="str">
        <f>VLOOKUP(AS38,RAD!$K$17:$AV$36,38,FALSE)</f>
        <v>Rachel Burton</v>
      </c>
      <c r="AU38" s="2"/>
      <c r="AV38" s="2"/>
      <c r="AW38" s="2"/>
      <c r="AX38" s="2"/>
      <c r="AY38" s="2"/>
      <c r="AZ38" s="2"/>
      <c r="BA38" s="2"/>
      <c r="BB38" s="2"/>
      <c r="BC38" s="2"/>
      <c r="BD38" s="2"/>
      <c r="BE38" s="2"/>
      <c r="BF38" s="2"/>
      <c r="BG38" s="2"/>
      <c r="BH38" s="2"/>
      <c r="BI38" s="2"/>
      <c r="BJ38" s="58"/>
      <c r="BK38" s="58"/>
      <c r="BL38" s="58"/>
      <c r="BM38" s="58"/>
      <c r="BN38" s="58"/>
      <c r="BO38" s="58"/>
      <c r="BP38" s="58"/>
    </row>
    <row r="39" spans="1:68" ht="18.95" customHeight="1">
      <c r="A39" s="9">
        <v>7</v>
      </c>
      <c r="B39" s="37"/>
      <c r="C39" s="108" t="s">
        <v>61</v>
      </c>
      <c r="D39" s="41" t="str">
        <f t="shared" si="40"/>
        <v/>
      </c>
      <c r="E39" s="41" t="str">
        <f t="shared" si="41"/>
        <v/>
      </c>
      <c r="F39" s="64" t="str">
        <f t="shared" si="42"/>
        <v/>
      </c>
      <c r="G39" s="64" t="str">
        <f t="shared" si="43"/>
        <v xml:space="preserve"> </v>
      </c>
      <c r="H39" s="393"/>
      <c r="I39" s="9">
        <v>7</v>
      </c>
      <c r="J39" s="37"/>
      <c r="K39" s="108" t="s">
        <v>61</v>
      </c>
      <c r="L39" s="41" t="str">
        <f t="shared" si="44"/>
        <v/>
      </c>
      <c r="M39" s="221" t="str">
        <f t="shared" si="45"/>
        <v/>
      </c>
      <c r="N39" s="64" t="str">
        <f t="shared" si="46"/>
        <v/>
      </c>
      <c r="O39" s="64" t="str">
        <f t="shared" si="47"/>
        <v xml:space="preserve"> </v>
      </c>
      <c r="P39" s="2"/>
      <c r="Q39" s="48" t="s">
        <v>227</v>
      </c>
      <c r="R39" s="48" t="s">
        <v>228</v>
      </c>
      <c r="S39" s="48">
        <f>IF(Q39=B33,8)+IF(Q39=B34,7)+IF(Q39=B35,6)+IF(Q39=B36,5)+IF(Q39=B37,4)+IF(Q39=B38,3)+IF(Q39=B39,2)+IF(Q39=B40,1)+IF(R39=B33,8)+IF(R39=B34,7)+IF(R39=B35,6)+IF(R39=B36,5)+IF(R39=B37,4)+IF(R39=B38,3)+IF(R39=B39,2)+IF(R39=B40,1)</f>
        <v>0</v>
      </c>
      <c r="T39" s="48">
        <f>IF(R39=J33,8)+IF(R39=J34,7)+IF(R39=J35,6)+IF(R39=J36,5)+IF(R39=J37,4)+IF(R39=J38,3)+IF(R39=J39,2)+IF(R39=J40,1)+IF(Q39=J33,8)+IF(Q39=J34,7)+IF(Q39=J35,6)+IF(Q39=J36,5)+IF(Q39=J37,4)+IF(Q39=J38,3)+IF(Q39=J39,2)+IF(Q39=J40,1)</f>
        <v>0</v>
      </c>
      <c r="U39" s="2"/>
      <c r="V39" s="12"/>
      <c r="W39" s="12"/>
      <c r="X39" s="12"/>
      <c r="Y39" s="12"/>
      <c r="Z39" s="12"/>
      <c r="AA39" s="12"/>
      <c r="AB39" s="191">
        <f>S39+T39</f>
        <v>0</v>
      </c>
      <c r="AC39" s="12"/>
      <c r="AD39" s="2"/>
      <c r="AE39" s="397" t="str">
        <f t="shared" ref="AE39" si="50">AE20</f>
        <v>WHITE HORSE</v>
      </c>
      <c r="AF39" s="12" t="str">
        <f t="shared" si="32"/>
        <v>H</v>
      </c>
      <c r="AG39" s="12" t="s">
        <v>0</v>
      </c>
      <c r="AH39" s="193" t="e">
        <f>VLOOKUP(AG39,WHH!$D$17:$AV$36,45,FALSE)</f>
        <v>#N/A</v>
      </c>
      <c r="AI39" s="12" t="str">
        <f t="shared" si="33"/>
        <v>H</v>
      </c>
      <c r="AJ39" s="12" t="s">
        <v>0</v>
      </c>
      <c r="AK39" s="12" t="e">
        <f>VLOOKUP(AJ39,WHH!$H$17:$AV$36,41,FALSE)</f>
        <v>#N/A</v>
      </c>
      <c r="AL39" s="12" t="str">
        <f t="shared" si="34"/>
        <v>H</v>
      </c>
      <c r="AM39" s="12" t="s">
        <v>0</v>
      </c>
      <c r="AN39" s="12" t="e">
        <f>VLOOKUP(AM39,WHH!$J$17:$AV$36,39,FALSE)</f>
        <v>#N/A</v>
      </c>
      <c r="AO39" s="12" t="str">
        <f t="shared" si="35"/>
        <v>H</v>
      </c>
      <c r="AP39" s="12" t="s">
        <v>0</v>
      </c>
      <c r="AQ39" s="12" t="e">
        <f>VLOOKUP(AP39,WHH!$G$17:$AV$36,42,FALSE)</f>
        <v>#N/A</v>
      </c>
      <c r="AR39" s="12" t="str">
        <f t="shared" si="36"/>
        <v>H</v>
      </c>
      <c r="AS39" s="12" t="s">
        <v>0</v>
      </c>
      <c r="AT39" s="12" t="e">
        <f>VLOOKUP(AS39,WHH!$K$17:$AV$36,38,FALSE)</f>
        <v>#N/A</v>
      </c>
      <c r="AU39" s="2"/>
      <c r="AV39" s="2"/>
      <c r="AW39" s="2"/>
      <c r="AX39" s="2"/>
      <c r="AY39" s="2"/>
      <c r="AZ39" s="2"/>
      <c r="BA39" s="2"/>
      <c r="BB39" s="2"/>
      <c r="BC39" s="2"/>
      <c r="BD39" s="2"/>
      <c r="BE39" s="2"/>
      <c r="BF39" s="2"/>
      <c r="BG39" s="2"/>
      <c r="BH39" s="2"/>
      <c r="BI39" s="2"/>
      <c r="BJ39" s="58"/>
      <c r="BK39" s="58"/>
      <c r="BL39" s="58"/>
      <c r="BM39" s="58"/>
      <c r="BN39" s="58"/>
      <c r="BO39" s="58"/>
      <c r="BP39" s="58"/>
    </row>
    <row r="40" spans="1:68" ht="18.95" customHeight="1">
      <c r="A40" s="9">
        <v>8</v>
      </c>
      <c r="B40" s="37"/>
      <c r="C40" s="108" t="s">
        <v>61</v>
      </c>
      <c r="D40" s="41" t="str">
        <f t="shared" si="40"/>
        <v/>
      </c>
      <c r="E40" s="41" t="str">
        <f t="shared" si="41"/>
        <v/>
      </c>
      <c r="F40" s="64" t="str">
        <f t="shared" si="42"/>
        <v/>
      </c>
      <c r="G40" s="64" t="str">
        <f t="shared" si="43"/>
        <v xml:space="preserve"> </v>
      </c>
      <c r="H40" s="393"/>
      <c r="I40" s="9">
        <v>8</v>
      </c>
      <c r="J40" s="37"/>
      <c r="K40" s="108" t="s">
        <v>61</v>
      </c>
      <c r="L40" s="41" t="str">
        <f t="shared" si="44"/>
        <v/>
      </c>
      <c r="M40" s="221" t="str">
        <f t="shared" si="45"/>
        <v/>
      </c>
      <c r="N40" s="64" t="str">
        <f t="shared" si="46"/>
        <v/>
      </c>
      <c r="O40" s="64" t="str">
        <f t="shared" si="47"/>
        <v xml:space="preserve"> </v>
      </c>
      <c r="P40" s="2"/>
      <c r="Q40" s="48" t="s">
        <v>208</v>
      </c>
      <c r="R40" s="48" t="s">
        <v>211</v>
      </c>
      <c r="S40" s="48">
        <f>IF(Q40=B33,8)+IF(Q40=B34,7)+IF(Q40=B35,6)+IF(Q40=B36,5)+IF(Q40=B37,4)+IF(Q40=B38,3)+IF(Q40=B39,2)+IF(Q40=B40,1)+IF(R40=B33,8)+IF(R40=B34,7)+IF(R40=B35,6)+IF(R40=B36,5)+IF(R40=B37,4)+IF(R40=B38,3)+IF(R40=B39,2)+IF(R40=B40,1)</f>
        <v>0</v>
      </c>
      <c r="T40" s="48">
        <f>IF(R40=J33,8)+IF(R40=J34,7)+IF(R40=J35,6)+IF(R40=J36,5)+IF(R40=J37,4)+IF(R40=J38,3)+IF(R40=J39,2)+IF(R40=J40,1)+IF(Q40=J33,8)+IF(Q40=J34,7)+IF(Q40=J35,6)+IF(Q40=J36,5)+IF(Q40=J37,4)+IF(Q40=J38,3)+IF(Q40=J39,2)+IF(Q40=J40,1)</f>
        <v>0</v>
      </c>
      <c r="U40" s="2"/>
      <c r="V40" s="12"/>
      <c r="W40" s="12"/>
      <c r="X40" s="12"/>
      <c r="Y40" s="12"/>
      <c r="Z40" s="12"/>
      <c r="AA40" s="12"/>
      <c r="AB40" s="191"/>
      <c r="AC40" s="12">
        <f>S40+T40</f>
        <v>0</v>
      </c>
      <c r="AD40" s="2"/>
      <c r="AE40" s="397"/>
      <c r="AF40" s="12" t="str">
        <f t="shared" si="32"/>
        <v>HH</v>
      </c>
      <c r="AG40" s="12" t="s">
        <v>1</v>
      </c>
      <c r="AH40" s="193" t="e">
        <f>VLOOKUP(AG40,WHH!$D$17:$AV$36,45,FALSE)</f>
        <v>#N/A</v>
      </c>
      <c r="AI40" s="12" t="str">
        <f t="shared" si="33"/>
        <v>HH</v>
      </c>
      <c r="AJ40" s="12" t="s">
        <v>1</v>
      </c>
      <c r="AK40" s="12" t="e">
        <f>VLOOKUP(AJ40,WHH!$H$17:$AV$36,41,FALSE)</f>
        <v>#N/A</v>
      </c>
      <c r="AL40" s="12" t="str">
        <f t="shared" si="34"/>
        <v>HH</v>
      </c>
      <c r="AM40" s="12" t="s">
        <v>1</v>
      </c>
      <c r="AN40" s="12" t="e">
        <f>VLOOKUP(AM40,WHH!$J$17:$AV$36,39,FALSE)</f>
        <v>#N/A</v>
      </c>
      <c r="AO40" s="12" t="str">
        <f t="shared" si="35"/>
        <v>HH</v>
      </c>
      <c r="AP40" s="12" t="s">
        <v>1</v>
      </c>
      <c r="AQ40" s="12" t="e">
        <f>VLOOKUP(AP40,WHH!$G$17:$AV$36,42,FALSE)</f>
        <v>#N/A</v>
      </c>
      <c r="AR40" s="12" t="str">
        <f t="shared" si="36"/>
        <v>HH</v>
      </c>
      <c r="AS40" s="12" t="s">
        <v>1</v>
      </c>
      <c r="AT40" s="12" t="e">
        <f>VLOOKUP(AS40,WHH!$K$17:$AV$36,38,FALSE)</f>
        <v>#N/A</v>
      </c>
      <c r="AU40" s="2"/>
      <c r="AV40" s="2"/>
      <c r="AW40" s="2"/>
      <c r="AX40" s="2"/>
      <c r="AY40" s="2"/>
      <c r="AZ40" s="2"/>
      <c r="BA40" s="2"/>
      <c r="BB40" s="2"/>
      <c r="BC40" s="2"/>
      <c r="BD40" s="2"/>
      <c r="BE40" s="2"/>
      <c r="BF40" s="2"/>
      <c r="BG40" s="2"/>
      <c r="BH40" s="2"/>
      <c r="BI40" s="2"/>
      <c r="BJ40" s="58"/>
      <c r="BK40" s="58"/>
      <c r="BL40" s="58"/>
      <c r="BM40" s="58"/>
      <c r="BN40" s="58"/>
      <c r="BO40" s="58"/>
      <c r="BP40" s="58"/>
    </row>
    <row r="41" spans="1:68" ht="18.95" customHeight="1">
      <c r="A41" s="206" t="s">
        <v>0</v>
      </c>
      <c r="B41" s="392" t="s">
        <v>87</v>
      </c>
      <c r="C41" s="392"/>
      <c r="D41" s="392"/>
      <c r="E41" s="392"/>
      <c r="F41" s="392"/>
      <c r="G41" s="392"/>
      <c r="H41" s="207"/>
      <c r="I41" s="206" t="s">
        <v>1</v>
      </c>
      <c r="J41" s="392" t="str">
        <f>B41</f>
        <v>UNDER 13 GIRLS 70m hurdles</v>
      </c>
      <c r="K41" s="392"/>
      <c r="L41" s="392"/>
      <c r="M41" s="392"/>
      <c r="N41" s="392"/>
      <c r="O41" s="392"/>
      <c r="P41" s="2"/>
      <c r="Q41" s="96"/>
      <c r="R41" s="96"/>
      <c r="S41" s="48"/>
      <c r="T41" s="48"/>
      <c r="U41" s="2"/>
      <c r="V41" s="12"/>
      <c r="W41" s="12"/>
      <c r="X41" s="12"/>
      <c r="Y41" s="12"/>
      <c r="Z41" s="12"/>
      <c r="AA41" s="12"/>
      <c r="AB41" s="191"/>
      <c r="AC41" s="12"/>
      <c r="AD41" s="2"/>
      <c r="AE41" s="397" t="str">
        <f t="shared" ref="AE41" si="51">AE22</f>
        <v>WITNEY</v>
      </c>
      <c r="AF41" s="12" t="str">
        <f t="shared" si="32"/>
        <v>W</v>
      </c>
      <c r="AG41" s="2" t="s">
        <v>0</v>
      </c>
      <c r="AH41" s="193" t="str">
        <f>VLOOKUP(AG41,WRR!$D$17:$AV$36,45,FALSE)</f>
        <v>OLIVIA WESTBROOK</v>
      </c>
      <c r="AI41" s="12" t="str">
        <f t="shared" si="33"/>
        <v>W</v>
      </c>
      <c r="AJ41" s="2" t="s">
        <v>0</v>
      </c>
      <c r="AK41" s="12" t="e">
        <f>VLOOKUP(AJ41,WRR!$H$17:$AV$36,41,FALSE)</f>
        <v>#N/A</v>
      </c>
      <c r="AL41" s="12" t="str">
        <f t="shared" si="34"/>
        <v>W</v>
      </c>
      <c r="AM41" s="2" t="s">
        <v>0</v>
      </c>
      <c r="AN41" s="12" t="str">
        <f>VLOOKUP(AM41,WRR!$J$17:$AV$36,39,FALSE)</f>
        <v>FRANCESCA COEY</v>
      </c>
      <c r="AO41" s="12" t="str">
        <f t="shared" si="35"/>
        <v>W</v>
      </c>
      <c r="AP41" s="2" t="s">
        <v>0</v>
      </c>
      <c r="AQ41" s="12" t="str">
        <f>VLOOKUP(AP41,WRR!$G$17:$AV$36,42,FALSE)</f>
        <v>FRANCESCA COEY</v>
      </c>
      <c r="AR41" s="12" t="str">
        <f t="shared" si="36"/>
        <v>W</v>
      </c>
      <c r="AS41" s="2" t="s">
        <v>0</v>
      </c>
      <c r="AT41" s="12" t="str">
        <f>VLOOKUP(AS41,WRR!$K$17:$AV$36,38,FALSE)</f>
        <v>OLIVIA WESTBROOK</v>
      </c>
      <c r="AU41" s="31"/>
      <c r="AV41" s="31"/>
      <c r="AW41" s="31"/>
      <c r="AX41" s="31"/>
      <c r="AY41" s="31"/>
      <c r="AZ41" s="31"/>
      <c r="BA41" s="2"/>
      <c r="BB41" s="2"/>
      <c r="BC41" s="2"/>
      <c r="BD41" s="2"/>
      <c r="BE41" s="2"/>
      <c r="BF41" s="2"/>
      <c r="BG41" s="2"/>
      <c r="BH41" s="2"/>
      <c r="BI41" s="2"/>
      <c r="BJ41" s="58"/>
      <c r="BK41" s="58"/>
      <c r="BL41" s="58"/>
      <c r="BM41" s="58"/>
      <c r="BN41" s="58"/>
      <c r="BO41" s="58"/>
      <c r="BP41" s="58"/>
    </row>
    <row r="42" spans="1:68" ht="18.95" customHeight="1">
      <c r="A42" s="9">
        <v>1</v>
      </c>
      <c r="B42" s="364" t="s">
        <v>437</v>
      </c>
      <c r="C42" s="97">
        <v>12.15</v>
      </c>
      <c r="D42" s="41" t="str">
        <f>IF(B42=0,"",VLOOKUP(B42,$AR$8:$AT$23,3,FALSE))</f>
        <v>Darcey Fleming</v>
      </c>
      <c r="E42" s="41" t="str">
        <f>IF(B42=0,"",VLOOKUP(B42,$AU$8:$AW$23,3,FALSE))</f>
        <v>TEAM KENNET</v>
      </c>
      <c r="F42" s="64" t="str">
        <f>IF(C42="","",IF($AU$50="F"," ",IF($AU$50="T",IF(C42&lt;=$AK$50,"G1",IF(C42&lt;=$AN$50,"G2",IF(C42&lt;=$AQ$50,"G3",IF(C42&lt;=$AT$50,"G4","")))))))</f>
        <v>G1</v>
      </c>
      <c r="G42" s="64" t="str">
        <f>IF(C42&lt;=BQ11,"AW"," ")</f>
        <v>AW</v>
      </c>
      <c r="H42" s="393"/>
      <c r="I42" s="9">
        <v>1</v>
      </c>
      <c r="J42" s="364" t="s">
        <v>834</v>
      </c>
      <c r="K42" s="97">
        <v>13.19</v>
      </c>
      <c r="L42" s="41" t="str">
        <f>IF(J42=0,"",VLOOKUP(J42,$AR$8:$AT$23,3,FALSE))</f>
        <v>LILLY HAMP</v>
      </c>
      <c r="M42" s="221" t="str">
        <f>IF(J42=0,"",VLOOKUP(J42,$AU$8:$AW$23,3,FALSE))</f>
        <v>BANBURY</v>
      </c>
      <c r="N42" s="64" t="str">
        <f>IF(K42="","",IF($AU$50="F"," ",IF($AU$50="T",IF(K42&lt;=$AK$50,"G1",IF(K42&lt;=$AN$50,"G2",IF(K42&lt;=$AQ$50,"G3",IF(K42&lt;=$AT$50,"G4","")))))))</f>
        <v>G4</v>
      </c>
      <c r="O42" s="64" t="str">
        <f>IF(K42&lt;=BQ11,"AW"," ")</f>
        <v>AW</v>
      </c>
      <c r="P42" s="2"/>
      <c r="Q42" s="192" t="s">
        <v>0</v>
      </c>
      <c r="R42" s="192" t="s">
        <v>210</v>
      </c>
      <c r="S42" s="192">
        <f>IF(Q42=B42,8)+IF(Q42=B43,7)+IF(Q42=B44,6)+IF(Q42=B45,5)+IF(Q42=B46,4)+IF(Q42=B47,3)+IF(Q42=B48,2)+IF(Q42=B49,1)+IF(R42=B42,8)+IF(R42=B43,7)+IF(R42=B44,6)+IF(R42=B45,5)+IF(R42=B46,4)+IF(R42=B47,3)+IF(R42=B48,2)+IF(R42=B49,1)</f>
        <v>0</v>
      </c>
      <c r="T42" s="192">
        <f>IF(Q42=J42,8)+IF(Q42=J43,7)+IF(Q42=J44,6)+IF(Q42=J45,5)+IF(Q42=J46,4)+IF(Q42=J47,3)+IF(Q42=J48,2)+IF(Q42=J49,1)+IF(R42=J42,8)+IF(R42=J43,7)+IF(R42=J44,6)+IF(R42=J45,5)+IF(R42=J46,4)+IF(R42=J47,3)+IF(R42=J48,2)+IF(R42=J49,1)</f>
        <v>0</v>
      </c>
      <c r="U42" s="2"/>
      <c r="V42" s="95">
        <f>S42+T42</f>
        <v>0</v>
      </c>
      <c r="W42" s="12"/>
      <c r="X42" s="12"/>
      <c r="Y42" s="12"/>
      <c r="Z42" s="12"/>
      <c r="AA42" s="12"/>
      <c r="AB42" s="191"/>
      <c r="AC42" s="12"/>
      <c r="AD42" s="2"/>
      <c r="AE42" s="397"/>
      <c r="AF42" s="12" t="str">
        <f t="shared" si="32"/>
        <v>WW</v>
      </c>
      <c r="AG42" s="2" t="s">
        <v>1</v>
      </c>
      <c r="AH42" s="193" t="str">
        <f>VLOOKUP(AG42,WRR!$D$17:$AV$36,45,FALSE)</f>
        <v>JASMINE RHODES</v>
      </c>
      <c r="AI42" s="12" t="s">
        <v>211</v>
      </c>
      <c r="AJ42" s="2" t="s">
        <v>1</v>
      </c>
      <c r="AK42" s="12" t="e">
        <f>VLOOKUP(AJ42,WRR!$H$17:$AV$36,41,FALSE)</f>
        <v>#N/A</v>
      </c>
      <c r="AL42" s="12" t="str">
        <f t="shared" si="34"/>
        <v>WW</v>
      </c>
      <c r="AM42" s="2" t="s">
        <v>1</v>
      </c>
      <c r="AN42" s="12" t="str">
        <f>VLOOKUP(AM42,WRR!$J$17:$AV$36,39,FALSE)</f>
        <v>PHOEBE BAKER JOHNSON</v>
      </c>
      <c r="AO42" s="12" t="str">
        <f t="shared" si="35"/>
        <v>WW</v>
      </c>
      <c r="AP42" s="2" t="s">
        <v>1</v>
      </c>
      <c r="AQ42" s="12" t="str">
        <f>VLOOKUP(AP42,WRR!$G$17:$AV$36,42,FALSE)</f>
        <v>PHOEBE BAKER JOHNSON</v>
      </c>
      <c r="AR42" s="12" t="str">
        <f t="shared" si="36"/>
        <v>WW</v>
      </c>
      <c r="AS42" s="2" t="s">
        <v>1</v>
      </c>
      <c r="AT42" s="12" t="str">
        <f>VLOOKUP(AS42,WRR!$K$17:$AV$36,38,FALSE)</f>
        <v>JASMINE RHODES</v>
      </c>
      <c r="AU42" s="2"/>
      <c r="AV42" s="2"/>
      <c r="AW42" s="2"/>
      <c r="AX42" s="2"/>
      <c r="AY42" s="2"/>
      <c r="AZ42" s="2"/>
      <c r="BA42" s="2"/>
      <c r="BB42" s="2"/>
      <c r="BC42" s="2"/>
      <c r="BD42" s="2"/>
      <c r="BE42" s="2"/>
      <c r="BF42" s="2"/>
      <c r="BG42" s="2"/>
      <c r="BH42" s="2"/>
      <c r="BI42" s="2"/>
      <c r="BJ42" s="58"/>
      <c r="BK42" s="58"/>
      <c r="BL42" s="58"/>
      <c r="BM42" s="58"/>
      <c r="BN42" s="58"/>
      <c r="BO42" s="58"/>
      <c r="BP42" s="58"/>
    </row>
    <row r="43" spans="1:68" ht="18.95" customHeight="1">
      <c r="A43" s="9">
        <v>2</v>
      </c>
      <c r="B43" s="364" t="s">
        <v>830</v>
      </c>
      <c r="C43" s="97">
        <v>12.23</v>
      </c>
      <c r="D43" s="41" t="str">
        <f t="shared" ref="D43:D49" si="52">IF(B43=0,"",VLOOKUP(B43,$AR$8:$AT$23,3,FALSE))</f>
        <v>VICTORIA HARTE</v>
      </c>
      <c r="E43" s="41" t="str">
        <f t="shared" ref="E43:E49" si="53">IF(B43=0,"",VLOOKUP(B43,$AU$8:$AW$23,3,FALSE))</f>
        <v>BANBURY</v>
      </c>
      <c r="F43" s="64" t="str">
        <f t="shared" ref="F43:F49" si="54">IF(C43="","",IF($AU$50="F"," ",IF($AU$50="T",IF(C43&lt;=$AK$50,"G1",IF(C43&lt;=$AN$50,"G2",IF(C43&lt;=$AQ$50,"G3",IF(C43&lt;=$AT$50,"G4","")))))))</f>
        <v>G2</v>
      </c>
      <c r="G43" s="64" t="str">
        <f t="shared" ref="G43:G49" si="55">IF(C43&lt;=BQ12,"AW"," ")</f>
        <v>AW</v>
      </c>
      <c r="H43" s="393"/>
      <c r="I43" s="9">
        <v>2</v>
      </c>
      <c r="J43" s="364" t="s">
        <v>829</v>
      </c>
      <c r="K43" s="97">
        <v>14.99</v>
      </c>
      <c r="L43" s="41" t="str">
        <f t="shared" ref="L43:L49" si="56">IF(J43=0,"",VLOOKUP(J43,$AR$8:$AT$23,3,FALSE))</f>
        <v>Sophie Stancombe</v>
      </c>
      <c r="M43" s="221" t="str">
        <f t="shared" ref="M43:M49" si="57">IF(J43=0,"",VLOOKUP(J43,$AU$8:$AW$23,3,FALSE))</f>
        <v>TEAM KENNET</v>
      </c>
      <c r="N43" s="64" t="str">
        <f t="shared" ref="N43:N49" si="58">IF(K43="","",IF($AU$50="F"," ",IF($AU$50="T",IF(K43&lt;=$AK$50,"G1",IF(K43&lt;=$AN$50,"G2",IF(K43&lt;=$AQ$50,"G3",IF(K43&lt;=$AT$50,"G4","")))))))</f>
        <v/>
      </c>
      <c r="O43" s="64" t="str">
        <f t="shared" ref="O43:O49" si="59">IF(K43&lt;=BQ12,"AW"," ")</f>
        <v xml:space="preserve"> </v>
      </c>
      <c r="P43" s="2"/>
      <c r="Q43" s="48" t="s">
        <v>190</v>
      </c>
      <c r="R43" s="48" t="s">
        <v>191</v>
      </c>
      <c r="S43" s="48">
        <f>IF(Q43=B42,8)+IF(Q43=B43,7)+IF(Q43=B44,6)+IF(Q43=B45,5)+IF(Q43=B46,4)+IF(Q43=B47,3)+IF(Q43=B48,2)+IF(Q43=B49,1)+IF(R43=B42,8)+IF(R43=B43,7)+IF(R43=B44,6)+IF(R43=B45,5)+IF(R43=B46,4)+IF(R43=B47,3)+IF(R43=B48,2)+IF(R43=B49,1)</f>
        <v>7</v>
      </c>
      <c r="T43" s="48">
        <f>IF(R43=J42,8)+IF(R43=J43,7)+IF(R43=J44,6)+IF(R43=J45,5)+IF(R43=J46,4)+IF(R43=J47,3)+IF(R43=J48,2)+IF(R43=J49,1)+IF(Q43=J42,8)+IF(Q43=J43,7)+IF(Q43=J44,6)+IF(Q43=J45,5)+IF(Q43=J46,4)+IF(Q43=J47,3)+IF(Q43=J48,2)+IF(Q43=J49,1)</f>
        <v>8</v>
      </c>
      <c r="U43" s="2"/>
      <c r="V43" s="12"/>
      <c r="W43" s="12">
        <f>S43+T43</f>
        <v>15</v>
      </c>
      <c r="X43" s="12"/>
      <c r="Y43" s="12"/>
      <c r="Z43" s="12"/>
      <c r="AA43" s="12"/>
      <c r="AB43" s="191"/>
      <c r="AC43" s="12"/>
      <c r="AD43" s="2"/>
      <c r="AE43" s="8"/>
    </row>
    <row r="44" spans="1:68" ht="18.95" customHeight="1">
      <c r="A44" s="9">
        <v>3</v>
      </c>
      <c r="B44" s="364" t="s">
        <v>413</v>
      </c>
      <c r="C44" s="97">
        <v>14.09</v>
      </c>
      <c r="D44" s="41" t="str">
        <f t="shared" si="52"/>
        <v>Orlaith Lyford</v>
      </c>
      <c r="E44" s="41" t="str">
        <f t="shared" si="53"/>
        <v>BICESTER</v>
      </c>
      <c r="F44" s="64" t="str">
        <f t="shared" si="54"/>
        <v/>
      </c>
      <c r="G44" s="64" t="str">
        <f t="shared" si="55"/>
        <v xml:space="preserve"> </v>
      </c>
      <c r="H44" s="393"/>
      <c r="I44" s="9">
        <v>3</v>
      </c>
      <c r="J44" s="364" t="s">
        <v>828</v>
      </c>
      <c r="K44" s="97">
        <v>15.09</v>
      </c>
      <c r="L44" s="41" t="str">
        <f t="shared" si="56"/>
        <v>Elisha Brew</v>
      </c>
      <c r="M44" s="221" t="str">
        <f t="shared" si="57"/>
        <v>RADLEY</v>
      </c>
      <c r="N44" s="64" t="str">
        <f t="shared" si="58"/>
        <v/>
      </c>
      <c r="O44" s="64" t="str">
        <f t="shared" si="59"/>
        <v xml:space="preserve"> </v>
      </c>
      <c r="P44" s="2"/>
      <c r="Q44" s="48" t="s">
        <v>1</v>
      </c>
      <c r="R44" s="48" t="s">
        <v>209</v>
      </c>
      <c r="S44" s="48">
        <f>IF(Q44=B42,8)+IF(Q44=B43,7)+IF(Q44=B44,6)+IF(Q44=B45,5)+IF(Q44=B46,4)+IF(Q44=B47,3)+IF(Q44=B48,2)+IF(Q44=B49,1)+IF(R44=B42,8)+IF(R44=B43,7)+IF(R44=B44,6)+IF(R44=B45,5)+IF(R44=B46,4)+IF(R44=B47,3)+IF(R44=B48,2)+IF(R44=B49,1)</f>
        <v>6</v>
      </c>
      <c r="T44" s="48">
        <f>IF(R44=J42,8)+IF(R44=J43,7)+IF(R44=J44,6)+IF(R44=J45,5)+IF(R44=J46,4)+IF(R44=J47,3)+IF(R44=J48,2)+IF(R44=J49,1)+IF(Q44=J42,8)+IF(Q44=J43,7)+IF(Q44=J44,6)+IF(Q44=J45,5)+IF(Q44=J46,4)+IF(Q44=J47,3)+IF(Q44=J48,2)+IF(Q44=J49,1)</f>
        <v>5</v>
      </c>
      <c r="U44" s="2"/>
      <c r="V44" s="12"/>
      <c r="W44" s="12"/>
      <c r="X44" s="12">
        <f>S44+T44</f>
        <v>11</v>
      </c>
      <c r="Y44" s="12"/>
      <c r="Z44" s="12"/>
      <c r="AA44" s="12"/>
      <c r="AB44" s="191"/>
      <c r="AC44" s="12"/>
      <c r="AD44" s="2"/>
      <c r="AE44" s="8"/>
    </row>
    <row r="45" spans="1:68" ht="18.95" customHeight="1">
      <c r="A45" s="9">
        <v>4</v>
      </c>
      <c r="B45" s="364" t="s">
        <v>832</v>
      </c>
      <c r="C45" s="97">
        <v>15.07</v>
      </c>
      <c r="D45" s="41" t="str">
        <f t="shared" si="52"/>
        <v>Leah Brown</v>
      </c>
      <c r="E45" s="41" t="str">
        <f t="shared" si="53"/>
        <v>RADLEY</v>
      </c>
      <c r="F45" s="64" t="str">
        <f t="shared" si="54"/>
        <v/>
      </c>
      <c r="G45" s="64" t="str">
        <f t="shared" si="55"/>
        <v xml:space="preserve"> </v>
      </c>
      <c r="H45" s="393"/>
      <c r="I45" s="9">
        <v>4</v>
      </c>
      <c r="J45" s="364" t="s">
        <v>835</v>
      </c>
      <c r="K45" s="97">
        <v>15.13</v>
      </c>
      <c r="L45" s="41" t="str">
        <f t="shared" si="56"/>
        <v>Isabelle Kinsella-Miles</v>
      </c>
      <c r="M45" s="221" t="str">
        <f t="shared" si="57"/>
        <v>BICESTER</v>
      </c>
      <c r="N45" s="64" t="str">
        <f t="shared" si="58"/>
        <v/>
      </c>
      <c r="O45" s="64" t="str">
        <f t="shared" si="59"/>
        <v xml:space="preserve"> </v>
      </c>
      <c r="P45" s="2"/>
      <c r="Q45" s="264" t="s">
        <v>258</v>
      </c>
      <c r="R45" s="264" t="s">
        <v>259</v>
      </c>
      <c r="S45" s="48">
        <f>IF(Q45=B42,8)+IF(Q45=B43,7)+IF(Q45=B44,6)+IF(Q45=B45,5)+IF(Q45=B46,4)+IF(Q45=B47,3)+IF(Q45=B48,2)+IF(Q45=B49,1)+IF(R45=B42,8)+IF(R45=B43,7)+IF(R45=B44,6)+IF(R45=B45,5)+IF(R45=B46,4)+IF(R45=B47,3)+IF(R45=B48,2)+IF(R45=B49,1)</f>
        <v>8</v>
      </c>
      <c r="T45" s="48">
        <f>IF(R45=J42,8)+IF(R45=J43,7)+IF(R45=J44,6)+IF(R45=J45,5)+IF(R45=J46,4)+IF(R45=J47,3)+IF(R45=J48,2)+IF(R45=J49,1)+IF(Q45=J42,8)+IF(Q45=J43,7)+IF(Q45=J44,6)+IF(Q45=J45,5)+IF(Q45=J46,4)+IF(Q45=J47,3)+IF(Q45=J48,2)+IF(Q45=J49,1)</f>
        <v>7</v>
      </c>
      <c r="U45" s="2"/>
      <c r="V45" s="12"/>
      <c r="W45" s="12"/>
      <c r="X45" s="12"/>
      <c r="Y45" s="12">
        <f>S45+T45</f>
        <v>15</v>
      </c>
      <c r="Z45" s="12"/>
      <c r="AA45" s="12"/>
      <c r="AB45" s="191"/>
      <c r="AC45" s="12"/>
      <c r="AD45" s="2"/>
      <c r="AE45" s="8"/>
      <c r="AF45" s="176"/>
      <c r="AG45" s="176"/>
      <c r="AH45" s="49" t="s">
        <v>10</v>
      </c>
      <c r="AI45" s="49"/>
      <c r="AJ45" s="49"/>
      <c r="AK45" s="49" t="s">
        <v>71</v>
      </c>
      <c r="AL45" s="49"/>
      <c r="AM45" s="49"/>
      <c r="AN45" s="49" t="s">
        <v>72</v>
      </c>
      <c r="AO45" s="49"/>
      <c r="AP45" s="49"/>
      <c r="AQ45" s="49" t="s">
        <v>73</v>
      </c>
      <c r="AR45" s="49"/>
      <c r="AS45" s="49"/>
      <c r="AT45" s="49" t="s">
        <v>74</v>
      </c>
      <c r="AU45" s="176"/>
      <c r="AV45" s="45"/>
    </row>
    <row r="46" spans="1:68" ht="18.95" customHeight="1">
      <c r="A46" s="9">
        <v>5</v>
      </c>
      <c r="B46" s="37"/>
      <c r="C46" s="97" t="s">
        <v>61</v>
      </c>
      <c r="D46" s="41" t="str">
        <f t="shared" si="52"/>
        <v/>
      </c>
      <c r="E46" s="41" t="str">
        <f t="shared" si="53"/>
        <v/>
      </c>
      <c r="F46" s="64" t="str">
        <f t="shared" si="54"/>
        <v/>
      </c>
      <c r="G46" s="64" t="str">
        <f t="shared" si="55"/>
        <v xml:space="preserve"> </v>
      </c>
      <c r="H46" s="393"/>
      <c r="I46" s="9">
        <v>5</v>
      </c>
      <c r="J46" s="37"/>
      <c r="K46" s="97" t="s">
        <v>61</v>
      </c>
      <c r="L46" s="41" t="str">
        <f t="shared" si="56"/>
        <v/>
      </c>
      <c r="M46" s="221" t="str">
        <f t="shared" si="57"/>
        <v/>
      </c>
      <c r="N46" s="64" t="str">
        <f t="shared" si="58"/>
        <v/>
      </c>
      <c r="O46" s="64" t="str">
        <f t="shared" si="59"/>
        <v xml:space="preserve"> </v>
      </c>
      <c r="P46" s="2"/>
      <c r="Q46" s="48" t="s">
        <v>20</v>
      </c>
      <c r="R46" s="48" t="s">
        <v>19</v>
      </c>
      <c r="S46" s="48">
        <f>IF(Q46=B42,8)+IF(Q46=B43,7)+IF(Q46=B44,6)+IF(Q46=B45,5)+IF(Q46=B46,4)+IF(Q46=B47,3)+IF(Q46=B48,2)+IF(Q46=B49,1)+IF(R46=B42,8)+IF(R46=B43,7)+IF(R46=B44,6)+IF(R46=B45,5)+IF(R46=B46,4)+IF(R46=B47,3)+IF(R46=B48,2)+IF(R46=B49,1)</f>
        <v>0</v>
      </c>
      <c r="T46" s="48">
        <f>IF(R46=J42,8)+IF(R46=J43,7)+IF(R46=J44,6)+IF(R46=J45,5)+IF(R46=J46,4)+IF(R46=J47,3)+IF(R46=J48,2)+IF(R46=J49,1)+IF(Q46=J42,8)+IF(Q46=J43,7)+IF(Q46=J44,6)+IF(Q46=J45,5)+IF(Q46=J46,4)+IF(Q46=J47,3)+IF(Q46=J48,2)+IF(Q46=J49,1)</f>
        <v>0</v>
      </c>
      <c r="U46" s="2"/>
      <c r="V46" s="12"/>
      <c r="W46" s="12"/>
      <c r="X46" s="12"/>
      <c r="Y46" s="12"/>
      <c r="Z46" s="12">
        <f>S46+T46</f>
        <v>0</v>
      </c>
      <c r="AA46" s="12"/>
      <c r="AB46" s="191"/>
      <c r="AC46" s="12"/>
      <c r="AD46" s="2"/>
      <c r="AE46" s="8"/>
      <c r="AF46" s="176"/>
      <c r="AG46" s="176"/>
      <c r="AH46" s="48" t="s">
        <v>2</v>
      </c>
      <c r="AI46" s="48"/>
      <c r="AJ46" s="48"/>
      <c r="AK46" s="177">
        <f>grades!C4</f>
        <v>13.6</v>
      </c>
      <c r="AL46" s="177"/>
      <c r="AM46" s="177"/>
      <c r="AN46" s="177">
        <f>grades!E4</f>
        <v>13.8</v>
      </c>
      <c r="AO46" s="177"/>
      <c r="AP46" s="177"/>
      <c r="AQ46" s="177">
        <f>grades!G4</f>
        <v>14.1</v>
      </c>
      <c r="AR46" s="177"/>
      <c r="AS46" s="177"/>
      <c r="AT46" s="177">
        <f>grades!I4</f>
        <v>14.5</v>
      </c>
      <c r="AU46" s="48" t="str">
        <f>grades!J4</f>
        <v>T</v>
      </c>
      <c r="AV46" s="58"/>
    </row>
    <row r="47" spans="1:68" ht="18.95" customHeight="1">
      <c r="A47" s="9">
        <v>6</v>
      </c>
      <c r="B47" s="37"/>
      <c r="C47" s="97" t="s">
        <v>61</v>
      </c>
      <c r="D47" s="41" t="str">
        <f t="shared" si="52"/>
        <v/>
      </c>
      <c r="E47" s="41" t="str">
        <f t="shared" si="53"/>
        <v/>
      </c>
      <c r="F47" s="64" t="str">
        <f t="shared" si="54"/>
        <v/>
      </c>
      <c r="G47" s="64" t="str">
        <f t="shared" si="55"/>
        <v xml:space="preserve"> </v>
      </c>
      <c r="H47" s="393"/>
      <c r="I47" s="9">
        <v>6</v>
      </c>
      <c r="J47" s="37"/>
      <c r="K47" s="97" t="s">
        <v>61</v>
      </c>
      <c r="L47" s="41" t="str">
        <f t="shared" si="56"/>
        <v/>
      </c>
      <c r="M47" s="221" t="str">
        <f t="shared" si="57"/>
        <v/>
      </c>
      <c r="N47" s="64" t="str">
        <f t="shared" si="58"/>
        <v/>
      </c>
      <c r="O47" s="64" t="str">
        <f t="shared" si="59"/>
        <v xml:space="preserve"> </v>
      </c>
      <c r="P47" s="2"/>
      <c r="Q47" s="48" t="s">
        <v>188</v>
      </c>
      <c r="R47" s="48" t="s">
        <v>189</v>
      </c>
      <c r="S47" s="48">
        <f>IF(Q47=B42,8)+IF(Q47=B43,7)+IF(Q47=B44,6)+IF(Q47=B45,5)+IF(Q47=B46,4)+IF(Q47=B47,3)+IF(Q47=B48,2)+IF(Q47=B49,1)+IF(R47=B42,8)+IF(R47=B43,7)+IF(R47=B44,6)+IF(R47=B45,5)+IF(R47=B46,4)+IF(R47=B47,3)+IF(R47=B48,2)+IF(R47=B49,1)</f>
        <v>5</v>
      </c>
      <c r="T47" s="48">
        <f>IF(R47=J42,8)+IF(R47=J43,7)+IF(R47=J44,6)+IF(R47=J45,5)+IF(R47=J46,4)+IF(R47=J47,3)+IF(R47=J48,2)+IF(R47=J49,1)+IF(Q47=J42,8)+IF(Q47=J43,7)+IF(Q47=J44,6)+IF(Q47=J45,5)+IF(Q47=J46,4)+IF(Q47=J47,3)+IF(Q47=J48,2)+IF(Q47=J49,1)</f>
        <v>6</v>
      </c>
      <c r="U47" s="2"/>
      <c r="V47" s="12"/>
      <c r="W47" s="12"/>
      <c r="X47" s="12"/>
      <c r="Y47" s="12"/>
      <c r="Z47" s="12"/>
      <c r="AA47" s="12">
        <f>S47+T47</f>
        <v>11</v>
      </c>
      <c r="AB47" s="191"/>
      <c r="AC47" s="12"/>
      <c r="AD47" s="2"/>
      <c r="AE47" s="8"/>
      <c r="AF47" s="176"/>
      <c r="AG47" s="176"/>
      <c r="AH47" s="48" t="s">
        <v>4</v>
      </c>
      <c r="AI47" s="48"/>
      <c r="AJ47" s="48"/>
      <c r="AK47" s="177">
        <f>grades!C5</f>
        <v>28.5</v>
      </c>
      <c r="AL47" s="177"/>
      <c r="AM47" s="177"/>
      <c r="AN47" s="177">
        <f>grades!E5</f>
        <v>29</v>
      </c>
      <c r="AO47" s="177"/>
      <c r="AP47" s="177"/>
      <c r="AQ47" s="177">
        <f>grades!G5</f>
        <v>29.6</v>
      </c>
      <c r="AR47" s="177"/>
      <c r="AS47" s="177"/>
      <c r="AT47" s="177">
        <f>grades!I5</f>
        <v>30.8</v>
      </c>
      <c r="AU47" s="48" t="str">
        <f>grades!J5</f>
        <v>T</v>
      </c>
      <c r="AV47" s="58"/>
    </row>
    <row r="48" spans="1:68" ht="18.95" customHeight="1">
      <c r="A48" s="9">
        <v>7</v>
      </c>
      <c r="B48" s="37"/>
      <c r="C48" s="97" t="s">
        <v>61</v>
      </c>
      <c r="D48" s="41" t="str">
        <f t="shared" si="52"/>
        <v/>
      </c>
      <c r="E48" s="41" t="str">
        <f t="shared" si="53"/>
        <v/>
      </c>
      <c r="F48" s="64" t="str">
        <f t="shared" si="54"/>
        <v/>
      </c>
      <c r="G48" s="64" t="str">
        <f t="shared" si="55"/>
        <v xml:space="preserve"> </v>
      </c>
      <c r="H48" s="393"/>
      <c r="I48" s="9">
        <v>7</v>
      </c>
      <c r="J48" s="37"/>
      <c r="K48" s="97" t="s">
        <v>61</v>
      </c>
      <c r="L48" s="41" t="str">
        <f t="shared" si="56"/>
        <v/>
      </c>
      <c r="M48" s="221" t="str">
        <f t="shared" si="57"/>
        <v/>
      </c>
      <c r="N48" s="64" t="str">
        <f t="shared" si="58"/>
        <v/>
      </c>
      <c r="O48" s="64" t="str">
        <f t="shared" si="59"/>
        <v xml:space="preserve"> </v>
      </c>
      <c r="P48" s="2"/>
      <c r="Q48" s="48" t="s">
        <v>227</v>
      </c>
      <c r="R48" s="48" t="s">
        <v>228</v>
      </c>
      <c r="S48" s="48">
        <f>IF(Q48=B42,8)+IF(Q48=B43,7)+IF(Q48=B44,6)+IF(Q48=B45,5)+IF(Q48=B46,4)+IF(Q48=B47,3)+IF(Q48=B48,2)+IF(Q48=B49,1)+IF(R48=B42,8)+IF(R48=B43,7)+IF(R48=B44,6)+IF(R48=B45,5)+IF(R48=B46,4)+IF(R48=B47,3)+IF(R48=B48,2)+IF(R48=B49,1)</f>
        <v>0</v>
      </c>
      <c r="T48" s="48">
        <f>IF(R48=J42,8)+IF(R48=J43,7)+IF(R48=J44,6)+IF(R48=J45,5)+IF(R48=J46,4)+IF(R48=J47,3)+IF(R48=J48,2)+IF(R48=J49,1)+IF(Q48=J42,8)+IF(Q48=J43,7)+IF(Q48=J44,6)+IF(Q48=J45,5)+IF(Q48=J46,4)+IF(Q48=J47,3)+IF(Q48=J48,2)+IF(Q48=J49,1)</f>
        <v>0</v>
      </c>
      <c r="U48" s="2"/>
      <c r="V48" s="12"/>
      <c r="W48" s="12"/>
      <c r="X48" s="12"/>
      <c r="Y48" s="12"/>
      <c r="Z48" s="12"/>
      <c r="AA48" s="12"/>
      <c r="AB48" s="191">
        <f>S48+T48</f>
        <v>0</v>
      </c>
      <c r="AC48" s="12"/>
      <c r="AD48" s="2"/>
      <c r="AE48" s="8"/>
      <c r="AF48" s="176"/>
      <c r="AG48" s="176"/>
      <c r="AH48" s="48" t="s">
        <v>3</v>
      </c>
      <c r="AI48" s="48"/>
      <c r="AJ48" s="48"/>
      <c r="AK48" s="178">
        <f>grades!C6</f>
        <v>1.7592592592592592E-3</v>
      </c>
      <c r="AL48" s="178"/>
      <c r="AM48" s="178"/>
      <c r="AN48" s="178">
        <f>grades!E6</f>
        <v>1.7534722222222222E-3</v>
      </c>
      <c r="AO48" s="178"/>
      <c r="AP48" s="178"/>
      <c r="AQ48" s="178">
        <f>grades!G6</f>
        <v>1.7997685185185185E-3</v>
      </c>
      <c r="AR48" s="178"/>
      <c r="AS48" s="178"/>
      <c r="AT48" s="178">
        <f>grades!I6</f>
        <v>1.8634259259259261E-3</v>
      </c>
      <c r="AU48" s="48" t="str">
        <f>grades!J6</f>
        <v>T</v>
      </c>
      <c r="AV48" s="58"/>
    </row>
    <row r="49" spans="1:72" ht="18.95" customHeight="1">
      <c r="A49" s="9">
        <v>8</v>
      </c>
      <c r="B49" s="37"/>
      <c r="C49" s="97" t="s">
        <v>61</v>
      </c>
      <c r="D49" s="41" t="str">
        <f t="shared" si="52"/>
        <v/>
      </c>
      <c r="E49" s="41" t="str">
        <f t="shared" si="53"/>
        <v/>
      </c>
      <c r="F49" s="64" t="str">
        <f t="shared" si="54"/>
        <v/>
      </c>
      <c r="G49" s="64" t="str">
        <f t="shared" si="55"/>
        <v xml:space="preserve"> </v>
      </c>
      <c r="H49" s="393"/>
      <c r="I49" s="9">
        <v>8</v>
      </c>
      <c r="J49" s="37"/>
      <c r="K49" s="97" t="s">
        <v>61</v>
      </c>
      <c r="L49" s="41" t="str">
        <f t="shared" si="56"/>
        <v/>
      </c>
      <c r="M49" s="221" t="str">
        <f t="shared" si="57"/>
        <v/>
      </c>
      <c r="N49" s="64" t="str">
        <f t="shared" si="58"/>
        <v/>
      </c>
      <c r="O49" s="64" t="str">
        <f t="shared" si="59"/>
        <v xml:space="preserve"> </v>
      </c>
      <c r="P49" s="2"/>
      <c r="Q49" s="48" t="s">
        <v>208</v>
      </c>
      <c r="R49" s="48" t="s">
        <v>211</v>
      </c>
      <c r="S49" s="48">
        <f>IF(Q49=B42,8)+IF(Q49=B43,7)+IF(Q49=B44,6)+IF(Q49=B45,5)+IF(Q49=B46,4)+IF(Q49=B47,3)+IF(Q49=B48,2)+IF(Q49=B49,1)+IF(R49=B42,8)+IF(R49=B43,7)+IF(R49=B44,6)+IF(R49=B45,5)+IF(R49=B46,4)+IF(R49=B47,3)+IF(R49=B48,2)+IF(R49=B49,1)</f>
        <v>0</v>
      </c>
      <c r="T49" s="48">
        <f>IF(R49=J42,8)+IF(R49=J43,7)+IF(R49=J44,6)+IF(R49=J45,5)+IF(R49=J46,4)+IF(R49=J47,3)+IF(R49=J48,2)+IF(R49=J49,1)+IF(Q49=J42,8)+IF(Q49=J43,7)+IF(Q49=J44,6)+IF(Q49=J45,5)+IF(Q49=J46,4)+IF(Q49=J47,3)+IF(Q49=J48,2)+IF(Q49=J49,1)</f>
        <v>0</v>
      </c>
      <c r="U49" s="2"/>
      <c r="V49" s="12"/>
      <c r="W49" s="12"/>
      <c r="X49" s="12"/>
      <c r="Y49" s="12"/>
      <c r="Z49" s="12"/>
      <c r="AA49" s="12"/>
      <c r="AB49" s="191"/>
      <c r="AC49" s="12">
        <f>S49+T49</f>
        <v>0</v>
      </c>
      <c r="AD49" s="2"/>
      <c r="AE49" s="8"/>
      <c r="AF49" s="12"/>
      <c r="AG49" s="12"/>
      <c r="AH49" s="48" t="s">
        <v>23</v>
      </c>
      <c r="AI49" s="48"/>
      <c r="AJ49" s="48"/>
      <c r="AK49" s="178">
        <f>grades!C7</f>
        <v>3.530092592592592E-3</v>
      </c>
      <c r="AL49" s="178"/>
      <c r="AM49" s="178"/>
      <c r="AN49" s="178">
        <f>grades!E7</f>
        <v>3.6111111111111114E-3</v>
      </c>
      <c r="AO49" s="178"/>
      <c r="AP49" s="178"/>
      <c r="AQ49" s="178">
        <f>grades!G7</f>
        <v>3.7037037037037034E-3</v>
      </c>
      <c r="AR49" s="178"/>
      <c r="AS49" s="178"/>
      <c r="AT49" s="178">
        <f>grades!I7</f>
        <v>3.894675925925926E-3</v>
      </c>
      <c r="AU49" s="48" t="str">
        <f>grades!J7</f>
        <v>T</v>
      </c>
      <c r="AV49" s="58"/>
      <c r="AW49" s="2"/>
      <c r="AX49" s="2"/>
      <c r="AY49" s="2"/>
      <c r="AZ49" s="2"/>
      <c r="BA49" s="2"/>
      <c r="BB49" s="2"/>
      <c r="BC49" s="2"/>
      <c r="BD49" s="2"/>
      <c r="BE49" s="2"/>
      <c r="BF49" s="2"/>
      <c r="BG49" s="2"/>
      <c r="BH49" s="2"/>
      <c r="BI49" s="2"/>
      <c r="BJ49" s="58"/>
      <c r="BK49" s="58"/>
      <c r="BL49" s="58"/>
      <c r="BM49" s="58"/>
      <c r="BN49" s="58"/>
      <c r="BO49" s="58"/>
      <c r="BP49" s="58"/>
      <c r="BQ49" s="80"/>
    </row>
    <row r="50" spans="1:72" ht="18.95" customHeight="1">
      <c r="A50" s="206" t="s">
        <v>0</v>
      </c>
      <c r="B50" s="392" t="s">
        <v>88</v>
      </c>
      <c r="C50" s="392"/>
      <c r="D50" s="392"/>
      <c r="E50" s="392"/>
      <c r="F50" s="392"/>
      <c r="G50" s="392"/>
      <c r="H50" s="392"/>
      <c r="I50" s="392"/>
      <c r="J50" s="392"/>
      <c r="K50" s="392"/>
      <c r="L50" s="392"/>
      <c r="M50" s="392"/>
      <c r="N50" s="392"/>
      <c r="O50" s="392"/>
      <c r="P50" s="2"/>
      <c r="Q50" s="96"/>
      <c r="R50" s="96"/>
      <c r="S50" s="48"/>
      <c r="T50" s="48"/>
      <c r="U50" s="2"/>
      <c r="V50" s="12"/>
      <c r="W50" s="12"/>
      <c r="X50" s="12"/>
      <c r="Y50" s="12"/>
      <c r="Z50" s="12"/>
      <c r="AA50" s="12"/>
      <c r="AB50" s="191"/>
      <c r="AC50" s="12"/>
      <c r="AD50" s="2"/>
      <c r="AE50" s="8"/>
      <c r="AF50" s="12"/>
      <c r="AG50" s="12"/>
      <c r="AH50" s="48" t="s">
        <v>67</v>
      </c>
      <c r="AI50" s="48"/>
      <c r="AJ50" s="48"/>
      <c r="AK50" s="177">
        <f>grades!C8</f>
        <v>12.2</v>
      </c>
      <c r="AL50" s="177"/>
      <c r="AM50" s="177"/>
      <c r="AN50" s="177">
        <f>grades!E8</f>
        <v>12.5</v>
      </c>
      <c r="AO50" s="177"/>
      <c r="AP50" s="177"/>
      <c r="AQ50" s="177">
        <f>grades!G8</f>
        <v>12.8</v>
      </c>
      <c r="AR50" s="177"/>
      <c r="AS50" s="177"/>
      <c r="AT50" s="177">
        <f>grades!I8</f>
        <v>13.4</v>
      </c>
      <c r="AU50" s="48" t="str">
        <f>grades!J8</f>
        <v>T</v>
      </c>
      <c r="AV50" s="58"/>
      <c r="AW50" s="2"/>
      <c r="AX50" s="2"/>
      <c r="AY50" s="2"/>
      <c r="AZ50" s="2"/>
      <c r="BA50" s="2"/>
      <c r="BB50" s="2"/>
      <c r="BC50" s="2"/>
      <c r="BD50" s="2"/>
      <c r="BE50" s="2"/>
      <c r="BF50" s="2"/>
      <c r="BG50" s="2"/>
      <c r="BH50" s="2"/>
      <c r="BI50" s="2"/>
      <c r="BJ50" s="58"/>
      <c r="BK50" s="58"/>
      <c r="BL50" s="58"/>
      <c r="BM50" s="58"/>
      <c r="BN50" s="58"/>
      <c r="BO50" s="58"/>
      <c r="BP50" s="58"/>
      <c r="BQ50" s="80"/>
    </row>
    <row r="51" spans="1:72" ht="18.95" customHeight="1">
      <c r="A51" s="9">
        <v>1</v>
      </c>
      <c r="B51" s="37"/>
      <c r="C51" s="97" t="s">
        <v>61</v>
      </c>
      <c r="D51" s="12" t="str">
        <f>IF(B51=0,"",VLOOKUP(B51,$AX$8:$AZ$23,3,FALSE))</f>
        <v/>
      </c>
      <c r="E51" s="394" t="str">
        <f>IF(B51=0,"",VLOOKUP(B51,$AX$8:$BB$23,5,FALSE))</f>
        <v/>
      </c>
      <c r="F51" s="395"/>
      <c r="G51" s="396"/>
      <c r="H51" s="394" t="str">
        <f>IF(B51=0,"",VLOOKUP(B51,$AX$8:$BD$23,7,FALSE))</f>
        <v/>
      </c>
      <c r="I51" s="395"/>
      <c r="J51" s="395"/>
      <c r="K51" s="396"/>
      <c r="L51" s="12" t="str">
        <f>IF(B51=0,"",VLOOKUP(B51,$AX$8:$BF$23,9,FALSE))</f>
        <v/>
      </c>
      <c r="M51" s="221" t="str">
        <f>IF(B51=0,"",VLOOKUP(B51,$AU$8:$AW$23,3,FALSE))</f>
        <v/>
      </c>
      <c r="N51" s="64"/>
      <c r="O51" s="64" t="str">
        <f>IF(C51&lt;=BY11,"AW"," ")</f>
        <v xml:space="preserve"> </v>
      </c>
      <c r="P51" s="2"/>
      <c r="Q51" s="192" t="s">
        <v>0</v>
      </c>
      <c r="R51" s="192" t="s">
        <v>210</v>
      </c>
      <c r="S51" s="192">
        <f>IF(Q51=B51,8)+IF(Q51=B52,7)+IF(Q51=B53,6)+IF(Q51=B54,5)+IF(Q51=B55,4)+IF(Q51=B56,3)+IF(Q51=B57,2)+IF(Q51=B58,1)+IF(R51=B51,8)+IF(R51=B52,7)+IF(R51=B53,6)+IF(R51=B54,5)+IF(R51=B55,4)+IF(R51=B56,3)+IF(R51=B57,2)+IF(R51=B58,1)</f>
        <v>0</v>
      </c>
      <c r="T51" s="192">
        <f>IF(Q51=J51,8)+IF(Q51=J52,7)+IF(Q51=J53,6)+IF(Q51=J54,5)+IF(Q51=J55,4)+IF(Q51=J56,3)+IF(Q51=J57,2)+IF(Q51=J58,1)+IF(R51=J51,8)+IF(R51=J52,7)+IF(R51=J53,6)+IF(R51=J54,5)+IF(R51=J55,4)+IF(R51=J56,3)+IF(R51=J57,2)+IF(R51=J58,1)</f>
        <v>0</v>
      </c>
      <c r="U51" s="2"/>
      <c r="V51" s="95">
        <f>S51+T51</f>
        <v>0</v>
      </c>
      <c r="W51" s="12"/>
      <c r="X51" s="12"/>
      <c r="Y51" s="12"/>
      <c r="Z51" s="12"/>
      <c r="AA51" s="12"/>
      <c r="AB51" s="191"/>
      <c r="AC51" s="12"/>
      <c r="AD51" s="2"/>
      <c r="AE51" s="8"/>
      <c r="AF51" s="10"/>
      <c r="AG51" s="10"/>
      <c r="AH51" s="48" t="s">
        <v>25</v>
      </c>
      <c r="AI51" s="48"/>
      <c r="AJ51" s="48"/>
      <c r="AK51" s="177">
        <f>grades!C9</f>
        <v>1.4</v>
      </c>
      <c r="AL51" s="177"/>
      <c r="AM51" s="177"/>
      <c r="AN51" s="177">
        <f>grades!E9</f>
        <v>1.35</v>
      </c>
      <c r="AO51" s="177"/>
      <c r="AP51" s="177"/>
      <c r="AQ51" s="177">
        <f>grades!G9</f>
        <v>1.3</v>
      </c>
      <c r="AR51" s="177"/>
      <c r="AS51" s="177"/>
      <c r="AT51" s="177">
        <f>grades!I9</f>
        <v>1.25</v>
      </c>
      <c r="AU51" s="48" t="str">
        <f>grades!J9</f>
        <v>F</v>
      </c>
      <c r="AV51" s="58"/>
      <c r="AW51" s="2"/>
      <c r="AX51" s="2"/>
      <c r="AY51" s="2"/>
      <c r="AZ51" s="2"/>
      <c r="BA51" s="6"/>
      <c r="BB51" s="6"/>
      <c r="BC51" s="6"/>
      <c r="BD51" s="6"/>
      <c r="BE51" s="6"/>
      <c r="BF51" s="6"/>
      <c r="BG51" s="6"/>
      <c r="BH51" s="6"/>
      <c r="BI51" s="6"/>
      <c r="BJ51" s="58"/>
      <c r="BK51" s="79"/>
      <c r="BL51" s="58"/>
      <c r="BM51" s="79"/>
      <c r="BN51" s="58"/>
      <c r="BO51" s="79"/>
      <c r="BP51" s="58"/>
      <c r="BQ51" s="80"/>
    </row>
    <row r="52" spans="1:72" ht="18.95" customHeight="1">
      <c r="A52" s="9">
        <v>2</v>
      </c>
      <c r="B52" s="37"/>
      <c r="C52" s="97" t="s">
        <v>61</v>
      </c>
      <c r="D52" s="12" t="str">
        <f t="shared" ref="D52:D58" si="60">IF(B52=0,"",VLOOKUP(B52,$AX$8:$AZ$23,3,FALSE))</f>
        <v/>
      </c>
      <c r="E52" s="394" t="str">
        <f t="shared" ref="E52:E58" si="61">IF(B52=0,"",VLOOKUP(B52,$AX$8:$BB$23,5,FALSE))</f>
        <v/>
      </c>
      <c r="F52" s="395"/>
      <c r="G52" s="396"/>
      <c r="H52" s="394" t="str">
        <f t="shared" ref="H52:H58" si="62">IF(B52=0,"",VLOOKUP(B52,$AX$8:$BD$23,7,FALSE))</f>
        <v/>
      </c>
      <c r="I52" s="395"/>
      <c r="J52" s="395"/>
      <c r="K52" s="396"/>
      <c r="L52" s="12" t="str">
        <f t="shared" ref="L52:L58" si="63">IF(B52=0,"",VLOOKUP(B52,$AX$8:$BF$23,9,FALSE))</f>
        <v/>
      </c>
      <c r="M52" s="221" t="str">
        <f t="shared" ref="M52:M58" si="64">IF(B52=0,"",VLOOKUP(B52,$AU$8:$AW$23,3,FALSE))</f>
        <v/>
      </c>
      <c r="N52" s="64"/>
      <c r="O52" s="64" t="str">
        <f t="shared" ref="O52:O58" si="65">IF(C52&lt;=BY12,"AW"," ")</f>
        <v xml:space="preserve"> </v>
      </c>
      <c r="P52" s="2"/>
      <c r="Q52" s="48" t="s">
        <v>190</v>
      </c>
      <c r="R52" s="48" t="s">
        <v>191</v>
      </c>
      <c r="S52" s="48">
        <f>IF(Q52=B51,8)+IF(Q52=B52,7)+IF(Q52=B53,6)+IF(Q52=B54,5)+IF(Q52=B55,4)+IF(Q52=B56,3)+IF(Q52=B57,2)+IF(Q52=B58,1)+IF(R52=B51,8)+IF(R52=B52,7)+IF(R52=B53,6)+IF(R52=B54,5)+IF(R52=B55,4)+IF(R52=B56,3)+IF(R52=B57,2)+IF(R52=B58,1)</f>
        <v>0</v>
      </c>
      <c r="T52" s="48">
        <f>IF(R52=J51,8)+IF(R52=J52,7)+IF(R52=J53,6)+IF(R52=J54,5)+IF(R52=J55,4)+IF(R52=J56,3)+IF(R52=J57,2)+IF(R52=J58,1)+IF(Q52=J51,8)+IF(Q52=J52,7)+IF(Q52=J53,6)+IF(Q52=J54,5)+IF(Q52=J55,4)+IF(Q52=J56,3)+IF(Q52=J57,2)+IF(Q52=J58,1)</f>
        <v>0</v>
      </c>
      <c r="U52" s="2"/>
      <c r="V52" s="12"/>
      <c r="W52" s="12">
        <f>S52+T52</f>
        <v>0</v>
      </c>
      <c r="X52" s="12"/>
      <c r="Y52" s="12"/>
      <c r="Z52" s="12"/>
      <c r="AA52" s="12"/>
      <c r="AB52" s="191"/>
      <c r="AC52" s="12"/>
      <c r="AD52" s="2"/>
      <c r="AE52" s="8"/>
      <c r="AF52" s="12"/>
      <c r="AG52" s="12"/>
      <c r="AH52" s="48" t="s">
        <v>7</v>
      </c>
      <c r="AI52" s="48"/>
      <c r="AJ52" s="48"/>
      <c r="AK52" s="177">
        <f>grades!C10</f>
        <v>4.45</v>
      </c>
      <c r="AL52" s="177"/>
      <c r="AM52" s="177"/>
      <c r="AN52" s="177">
        <f>grades!E10</f>
        <v>4.3499999999999996</v>
      </c>
      <c r="AO52" s="177"/>
      <c r="AP52" s="177"/>
      <c r="AQ52" s="177">
        <f>grades!G10</f>
        <v>4.2</v>
      </c>
      <c r="AR52" s="177"/>
      <c r="AS52" s="177"/>
      <c r="AT52" s="177">
        <f>grades!I10</f>
        <v>3.95</v>
      </c>
      <c r="AU52" s="48" t="str">
        <f>grades!J10</f>
        <v>F</v>
      </c>
      <c r="AV52" s="58"/>
      <c r="AW52" s="2"/>
      <c r="AX52" s="2"/>
      <c r="AY52" s="2"/>
      <c r="AZ52" s="2"/>
      <c r="BA52" s="2"/>
      <c r="BB52" s="2"/>
      <c r="BC52" s="2"/>
      <c r="BD52" s="2"/>
      <c r="BE52" s="2"/>
      <c r="BF52" s="2"/>
      <c r="BG52" s="2"/>
      <c r="BH52" s="2"/>
      <c r="BI52" s="2"/>
      <c r="BJ52" s="58"/>
      <c r="BK52" s="58"/>
      <c r="BL52" s="58"/>
      <c r="BM52" s="58"/>
      <c r="BN52" s="58"/>
      <c r="BO52" s="58"/>
      <c r="BP52" s="58"/>
      <c r="BQ52" s="80"/>
    </row>
    <row r="53" spans="1:72" ht="18.95" customHeight="1">
      <c r="A53" s="9">
        <v>3</v>
      </c>
      <c r="B53" s="37"/>
      <c r="C53" s="97" t="s">
        <v>61</v>
      </c>
      <c r="D53" s="12" t="str">
        <f t="shared" si="60"/>
        <v/>
      </c>
      <c r="E53" s="394" t="str">
        <f t="shared" si="61"/>
        <v/>
      </c>
      <c r="F53" s="395"/>
      <c r="G53" s="396"/>
      <c r="H53" s="394" t="str">
        <f t="shared" si="62"/>
        <v/>
      </c>
      <c r="I53" s="395"/>
      <c r="J53" s="395"/>
      <c r="K53" s="396"/>
      <c r="L53" s="12" t="str">
        <f t="shared" si="63"/>
        <v/>
      </c>
      <c r="M53" s="221" t="str">
        <f t="shared" si="64"/>
        <v/>
      </c>
      <c r="N53" s="64"/>
      <c r="O53" s="64" t="str">
        <f t="shared" si="65"/>
        <v xml:space="preserve"> </v>
      </c>
      <c r="P53" s="2"/>
      <c r="Q53" s="48" t="s">
        <v>1</v>
      </c>
      <c r="R53" s="48" t="s">
        <v>209</v>
      </c>
      <c r="S53" s="48">
        <f>IF(Q53=B51,8)+IF(Q53=B52,7)+IF(Q53=B53,6)+IF(Q53=B54,5)+IF(Q53=B55,4)+IF(Q53=B56,3)+IF(Q53=B57,2)+IF(Q53=B58,1)+IF(R53=B51,8)+IF(R53=B52,7)+IF(R53=B53,6)+IF(R53=B54,5)+IF(R53=B55,4)+IF(R53=B56,3)+IF(R53=B57,2)+IF(R53=B58,1)</f>
        <v>0</v>
      </c>
      <c r="T53" s="48">
        <f>IF(R53=J51,8)+IF(R53=J52,7)+IF(R53=J53,6)+IF(R53=J54,5)+IF(R53=J55,4)+IF(R53=J56,3)+IF(R53=J57,2)+IF(R53=J58,1)+IF(Q53=J51,8)+IF(Q53=J52,7)+IF(Q53=J53,6)+IF(Q53=J54,5)+IF(Q53=J55,4)+IF(Q53=J56,3)+IF(Q53=J57,2)+IF(Q53=J58,1)</f>
        <v>0</v>
      </c>
      <c r="U53" s="2"/>
      <c r="V53" s="12"/>
      <c r="W53" s="12"/>
      <c r="X53" s="12">
        <f>S53+T53</f>
        <v>0</v>
      </c>
      <c r="Y53" s="12"/>
      <c r="Z53" s="12"/>
      <c r="AA53" s="12"/>
      <c r="AB53" s="191"/>
      <c r="AC53" s="12"/>
      <c r="AD53" s="2"/>
      <c r="AE53" s="8"/>
      <c r="AF53" s="12"/>
      <c r="AG53" s="12"/>
      <c r="AH53" s="48" t="s">
        <v>28</v>
      </c>
      <c r="AI53" s="48"/>
      <c r="AJ53" s="48"/>
      <c r="AK53" s="177">
        <f>grades!C11</f>
        <v>25.2</v>
      </c>
      <c r="AL53" s="177"/>
      <c r="AM53" s="177"/>
      <c r="AN53" s="177">
        <f>grades!E11</f>
        <v>22.45</v>
      </c>
      <c r="AO53" s="177"/>
      <c r="AP53" s="177"/>
      <c r="AQ53" s="177">
        <f>grades!G11</f>
        <v>19.45</v>
      </c>
      <c r="AR53" s="177"/>
      <c r="AS53" s="177"/>
      <c r="AT53" s="177">
        <f>grades!I11</f>
        <v>15.45</v>
      </c>
      <c r="AU53" s="48" t="str">
        <f>grades!J11</f>
        <v>F</v>
      </c>
      <c r="AV53" s="58"/>
      <c r="AW53" s="2"/>
      <c r="AX53" s="2"/>
      <c r="AY53" s="2"/>
      <c r="AZ53" s="2"/>
      <c r="BA53" s="2"/>
      <c r="BB53" s="2"/>
      <c r="BC53" s="2"/>
      <c r="BD53" s="2"/>
      <c r="BE53" s="2"/>
      <c r="BF53" s="2"/>
      <c r="BG53" s="2"/>
      <c r="BH53" s="2"/>
      <c r="BI53" s="2"/>
      <c r="BJ53" s="58"/>
      <c r="BK53" s="58"/>
      <c r="BL53" s="58"/>
      <c r="BM53" s="58"/>
      <c r="BN53" s="58"/>
      <c r="BO53" s="58"/>
      <c r="BP53" s="58"/>
      <c r="BQ53" s="80"/>
    </row>
    <row r="54" spans="1:72" ht="18.95" customHeight="1">
      <c r="A54" s="9">
        <v>4</v>
      </c>
      <c r="B54" s="37"/>
      <c r="C54" s="97" t="s">
        <v>61</v>
      </c>
      <c r="D54" s="12" t="str">
        <f t="shared" si="60"/>
        <v/>
      </c>
      <c r="E54" s="394" t="str">
        <f t="shared" si="61"/>
        <v/>
      </c>
      <c r="F54" s="395"/>
      <c r="G54" s="396"/>
      <c r="H54" s="394" t="str">
        <f t="shared" si="62"/>
        <v/>
      </c>
      <c r="I54" s="395"/>
      <c r="J54" s="395"/>
      <c r="K54" s="396"/>
      <c r="L54" s="12" t="str">
        <f t="shared" si="63"/>
        <v/>
      </c>
      <c r="M54" s="221" t="str">
        <f t="shared" si="64"/>
        <v/>
      </c>
      <c r="N54" s="64"/>
      <c r="O54" s="64" t="str">
        <f t="shared" si="65"/>
        <v xml:space="preserve"> </v>
      </c>
      <c r="P54" s="2"/>
      <c r="Q54" s="264" t="s">
        <v>258</v>
      </c>
      <c r="R54" s="264" t="s">
        <v>259</v>
      </c>
      <c r="S54" s="48">
        <f>IF(Q54=B51,8)+IF(Q54=B52,7)+IF(Q54=B53,6)+IF(Q54=B54,5)+IF(Q54=B55,4)+IF(Q54=B56,3)+IF(Q54=B57,2)+IF(Q54=B58,1)+IF(R54=B51,8)+IF(R54=B52,7)+IF(R54=B53,6)+IF(R54=B54,5)+IF(R54=B55,4)+IF(R54=B56,3)+IF(R54=B57,2)+IF(R54=B58,1)</f>
        <v>0</v>
      </c>
      <c r="T54" s="48">
        <f>IF(R54=J51,8)+IF(R54=J52,7)+IF(R54=J53,6)+IF(R54=J54,5)+IF(R54=J55,4)+IF(R54=J56,3)+IF(R54=J57,2)+IF(R54=J58,1)+IF(Q54=J51,8)+IF(Q54=J52,7)+IF(Q54=J53,6)+IF(Q54=J54,5)+IF(Q54=J55,4)+IF(Q54=J56,3)+IF(Q54=J57,2)+IF(Q54=J58,1)</f>
        <v>0</v>
      </c>
      <c r="U54" s="2"/>
      <c r="V54" s="12"/>
      <c r="W54" s="12"/>
      <c r="X54" s="12"/>
      <c r="Y54" s="12">
        <f>S54+T54</f>
        <v>0</v>
      </c>
      <c r="Z54" s="12"/>
      <c r="AA54" s="12"/>
      <c r="AB54" s="191"/>
      <c r="AC54" s="12"/>
      <c r="AD54" s="2"/>
      <c r="AE54" s="8"/>
      <c r="AF54" s="12"/>
      <c r="AG54" s="12"/>
      <c r="AH54" s="48" t="s">
        <v>58</v>
      </c>
      <c r="AI54" s="48"/>
      <c r="AJ54" s="48"/>
      <c r="AK54" s="177">
        <f>grades!C12</f>
        <v>22.1</v>
      </c>
      <c r="AL54" s="177"/>
      <c r="AM54" s="177"/>
      <c r="AN54" s="177">
        <f>grades!E12</f>
        <v>19.5</v>
      </c>
      <c r="AO54" s="177"/>
      <c r="AP54" s="177"/>
      <c r="AQ54" s="177">
        <f>grades!G12</f>
        <v>17.55</v>
      </c>
      <c r="AR54" s="177"/>
      <c r="AS54" s="177"/>
      <c r="AT54" s="177">
        <f>grades!I12</f>
        <v>15</v>
      </c>
      <c r="AU54" s="48" t="str">
        <f>grades!J12</f>
        <v>F</v>
      </c>
      <c r="AV54" s="58"/>
      <c r="AW54" s="2"/>
      <c r="AX54" s="2"/>
      <c r="AY54" s="2"/>
      <c r="AZ54" s="2"/>
      <c r="BA54" s="2"/>
      <c r="BB54" s="2"/>
      <c r="BC54" s="2"/>
      <c r="BD54" s="2"/>
      <c r="BE54" s="2"/>
      <c r="BF54" s="2"/>
      <c r="BG54" s="2"/>
      <c r="BH54" s="2"/>
      <c r="BI54" s="2"/>
      <c r="BJ54" s="58"/>
      <c r="BK54" s="58"/>
      <c r="BL54" s="58"/>
      <c r="BM54" s="58"/>
      <c r="BN54" s="58"/>
      <c r="BO54" s="58"/>
      <c r="BP54" s="58"/>
      <c r="BQ54" s="80"/>
    </row>
    <row r="55" spans="1:72" ht="18.95" customHeight="1">
      <c r="A55" s="9">
        <v>5</v>
      </c>
      <c r="B55" s="37"/>
      <c r="C55" s="97" t="s">
        <v>61</v>
      </c>
      <c r="D55" s="12" t="str">
        <f t="shared" si="60"/>
        <v/>
      </c>
      <c r="E55" s="394" t="str">
        <f t="shared" si="61"/>
        <v/>
      </c>
      <c r="F55" s="395"/>
      <c r="G55" s="396"/>
      <c r="H55" s="394" t="str">
        <f t="shared" si="62"/>
        <v/>
      </c>
      <c r="I55" s="395"/>
      <c r="J55" s="395"/>
      <c r="K55" s="396"/>
      <c r="L55" s="12" t="str">
        <f t="shared" si="63"/>
        <v/>
      </c>
      <c r="M55" s="221" t="str">
        <f t="shared" si="64"/>
        <v/>
      </c>
      <c r="N55" s="64"/>
      <c r="O55" s="64" t="str">
        <f t="shared" si="65"/>
        <v xml:space="preserve"> </v>
      </c>
      <c r="P55" s="2"/>
      <c r="Q55" s="48" t="s">
        <v>20</v>
      </c>
      <c r="R55" s="48" t="s">
        <v>19</v>
      </c>
      <c r="S55" s="48">
        <f>IF(Q55=B51,8)+IF(Q55=B52,7)+IF(Q55=B53,6)+IF(Q55=B54,5)+IF(Q55=B55,4)+IF(Q55=B56,3)+IF(Q55=B57,2)+IF(Q55=B58,1)+IF(R55=B51,8)+IF(R55=B52,7)+IF(R55=B53,6)+IF(R55=B54,5)+IF(R55=B55,4)+IF(R55=B56,3)+IF(R55=B57,2)+IF(R55=B58,1)</f>
        <v>0</v>
      </c>
      <c r="T55" s="48">
        <f>IF(R55=J51,8)+IF(R55=J52,7)+IF(R55=J53,6)+IF(R55=J54,5)+IF(R55=J55,4)+IF(R55=J56,3)+IF(R55=J57,2)+IF(R55=J58,1)+IF(Q55=J51,8)+IF(Q55=J52,7)+IF(Q55=J53,6)+IF(Q55=J54,5)+IF(Q55=J55,4)+IF(Q55=J56,3)+IF(Q55=J57,2)+IF(Q55=J58,1)</f>
        <v>0</v>
      </c>
      <c r="U55" s="2"/>
      <c r="V55" s="12"/>
      <c r="W55" s="12"/>
      <c r="X55" s="12"/>
      <c r="Y55" s="12"/>
      <c r="Z55" s="12">
        <f>S55+T55</f>
        <v>0</v>
      </c>
      <c r="AA55" s="12"/>
      <c r="AB55" s="191"/>
      <c r="AC55" s="12"/>
      <c r="AD55" s="2"/>
      <c r="AE55" s="8"/>
      <c r="AF55" s="12"/>
      <c r="AG55" s="12"/>
      <c r="AH55" s="48" t="s">
        <v>26</v>
      </c>
      <c r="AI55" s="48"/>
      <c r="AJ55" s="48"/>
      <c r="AK55" s="177">
        <f>grades!C13</f>
        <v>8.35</v>
      </c>
      <c r="AL55" s="177"/>
      <c r="AM55" s="177"/>
      <c r="AN55" s="177">
        <f>grades!E13</f>
        <v>7.85</v>
      </c>
      <c r="AO55" s="177"/>
      <c r="AP55" s="177"/>
      <c r="AQ55" s="177">
        <f>grades!G13</f>
        <v>7.35</v>
      </c>
      <c r="AR55" s="177"/>
      <c r="AS55" s="177"/>
      <c r="AT55" s="177">
        <f>grades!I13</f>
        <v>6.55</v>
      </c>
      <c r="AU55" s="48" t="str">
        <f>grades!J13</f>
        <v>F</v>
      </c>
      <c r="AV55" s="58"/>
      <c r="AW55" s="2"/>
      <c r="AX55" s="2"/>
      <c r="AY55" s="2"/>
      <c r="AZ55" s="2"/>
      <c r="BA55" s="2"/>
      <c r="BB55" s="2"/>
      <c r="BC55" s="2"/>
      <c r="BD55" s="2"/>
      <c r="BE55" s="2"/>
      <c r="BF55" s="2"/>
      <c r="BG55" s="2"/>
      <c r="BH55" s="2"/>
      <c r="BI55" s="2"/>
      <c r="BJ55" s="58"/>
      <c r="BK55" s="58"/>
      <c r="BL55" s="58"/>
      <c r="BM55" s="58"/>
      <c r="BN55" s="58"/>
      <c r="BO55" s="58"/>
      <c r="BP55" s="58"/>
      <c r="BQ55" s="80"/>
    </row>
    <row r="56" spans="1:72" ht="18.95" customHeight="1">
      <c r="A56" s="9">
        <v>6</v>
      </c>
      <c r="B56" s="37"/>
      <c r="C56" s="97" t="s">
        <v>61</v>
      </c>
      <c r="D56" s="12" t="str">
        <f t="shared" si="60"/>
        <v/>
      </c>
      <c r="E56" s="394" t="str">
        <f t="shared" si="61"/>
        <v/>
      </c>
      <c r="F56" s="395"/>
      <c r="G56" s="396"/>
      <c r="H56" s="394" t="str">
        <f t="shared" si="62"/>
        <v/>
      </c>
      <c r="I56" s="395"/>
      <c r="J56" s="395"/>
      <c r="K56" s="396"/>
      <c r="L56" s="12" t="str">
        <f t="shared" si="63"/>
        <v/>
      </c>
      <c r="M56" s="221" t="str">
        <f t="shared" si="64"/>
        <v/>
      </c>
      <c r="N56" s="64"/>
      <c r="O56" s="64" t="str">
        <f t="shared" si="65"/>
        <v xml:space="preserve"> </v>
      </c>
      <c r="P56" s="2"/>
      <c r="Q56" s="48" t="s">
        <v>188</v>
      </c>
      <c r="R56" s="48" t="s">
        <v>189</v>
      </c>
      <c r="S56" s="48">
        <f>IF(Q56=B51,8)+IF(Q56=B52,7)+IF(Q56=B53,6)+IF(Q56=B54,5)+IF(Q56=B55,4)+IF(Q56=B56,3)+IF(Q56=B57,2)+IF(Q56=B58,1)+IF(R56=B51,8)+IF(R56=B52,7)+IF(R56=B53,6)+IF(R56=B54,5)+IF(R56=B55,4)+IF(R56=B56,3)+IF(R56=B57,2)+IF(R56=B58,1)</f>
        <v>0</v>
      </c>
      <c r="T56" s="48">
        <f>IF(R56=J51,8)+IF(R56=J52,7)+IF(R56=J53,6)+IF(R56=J54,5)+IF(R56=J55,4)+IF(R56=J56,3)+IF(R56=J57,2)+IF(R56=J58,1)+IF(Q56=J51,8)+IF(Q56=J52,7)+IF(Q56=J53,6)+IF(Q56=J54,5)+IF(Q56=J55,4)+IF(Q56=J56,3)+IF(Q56=J57,2)+IF(Q56=J58,1)</f>
        <v>0</v>
      </c>
      <c r="U56" s="2"/>
      <c r="V56" s="12"/>
      <c r="W56" s="12"/>
      <c r="X56" s="12"/>
      <c r="Y56" s="12"/>
      <c r="Z56" s="12"/>
      <c r="AA56" s="12">
        <f>S56+T56</f>
        <v>0</v>
      </c>
      <c r="AB56" s="191"/>
      <c r="AC56" s="12"/>
      <c r="AD56" s="2"/>
      <c r="AE56" s="8"/>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58"/>
      <c r="BK56" s="58"/>
      <c r="BL56" s="58"/>
      <c r="BM56" s="58"/>
      <c r="BN56" s="58"/>
      <c r="BO56" s="58"/>
      <c r="BP56" s="58"/>
      <c r="BQ56" s="80"/>
    </row>
    <row r="57" spans="1:72" ht="18.95" customHeight="1">
      <c r="A57" s="9">
        <v>7</v>
      </c>
      <c r="B57" s="37"/>
      <c r="C57" s="97" t="s">
        <v>61</v>
      </c>
      <c r="D57" s="12" t="str">
        <f t="shared" si="60"/>
        <v/>
      </c>
      <c r="E57" s="394" t="str">
        <f t="shared" si="61"/>
        <v/>
      </c>
      <c r="F57" s="395"/>
      <c r="G57" s="396"/>
      <c r="H57" s="394" t="str">
        <f t="shared" si="62"/>
        <v/>
      </c>
      <c r="I57" s="395"/>
      <c r="J57" s="395"/>
      <c r="K57" s="396"/>
      <c r="L57" s="12" t="str">
        <f t="shared" si="63"/>
        <v/>
      </c>
      <c r="M57" s="221" t="str">
        <f t="shared" si="64"/>
        <v/>
      </c>
      <c r="N57" s="64"/>
      <c r="O57" s="64" t="str">
        <f t="shared" si="65"/>
        <v xml:space="preserve"> </v>
      </c>
      <c r="Q57" s="48" t="s">
        <v>227</v>
      </c>
      <c r="R57" s="48" t="s">
        <v>228</v>
      </c>
      <c r="S57" s="48">
        <f>IF(Q57=B51,8)+IF(Q57=B52,7)+IF(Q57=B53,6)+IF(Q57=B54,5)+IF(Q57=B55,4)+IF(Q57=B56,3)+IF(Q57=B57,2)+IF(Q57=B58,1)+IF(R57=B51,8)+IF(R57=B52,7)+IF(R57=B53,6)+IF(R57=B54,5)+IF(R57=B55,4)+IF(R57=B56,3)+IF(R57=B57,2)+IF(R57=B58,1)</f>
        <v>0</v>
      </c>
      <c r="T57" s="48">
        <f>IF(R57=J51,8)+IF(R57=J52,7)+IF(R57=J53,6)+IF(R57=J54,5)+IF(R57=J55,4)+IF(R57=J56,3)+IF(R57=J57,2)+IF(R57=J58,1)+IF(Q57=J51,8)+IF(Q57=J52,7)+IF(Q57=J53,6)+IF(Q57=J54,5)+IF(Q57=J55,4)+IF(Q57=J56,3)+IF(Q57=J57,2)+IF(Q57=J58,1)</f>
        <v>0</v>
      </c>
      <c r="U57" s="2"/>
      <c r="V57" s="12"/>
      <c r="W57" s="12"/>
      <c r="X57" s="12"/>
      <c r="Y57" s="12"/>
      <c r="Z57" s="12"/>
      <c r="AA57" s="12"/>
      <c r="AB57" s="191">
        <f>S57+T57</f>
        <v>0</v>
      </c>
      <c r="AC57" s="12"/>
      <c r="BQ57" s="46"/>
      <c r="BR57" s="46"/>
      <c r="BS57" s="46"/>
      <c r="BT57" s="46"/>
    </row>
    <row r="58" spans="1:72" ht="18.95" customHeight="1">
      <c r="A58" s="9">
        <v>8</v>
      </c>
      <c r="B58" s="37"/>
      <c r="C58" s="97" t="s">
        <v>61</v>
      </c>
      <c r="D58" s="12" t="str">
        <f t="shared" si="60"/>
        <v/>
      </c>
      <c r="E58" s="394" t="str">
        <f t="shared" si="61"/>
        <v/>
      </c>
      <c r="F58" s="395"/>
      <c r="G58" s="396"/>
      <c r="H58" s="394" t="str">
        <f t="shared" si="62"/>
        <v/>
      </c>
      <c r="I58" s="395"/>
      <c r="J58" s="395"/>
      <c r="K58" s="396"/>
      <c r="L58" s="12" t="str">
        <f t="shared" si="63"/>
        <v/>
      </c>
      <c r="M58" s="221" t="str">
        <f t="shared" si="64"/>
        <v/>
      </c>
      <c r="N58" s="64"/>
      <c r="O58" s="64" t="str">
        <f t="shared" si="65"/>
        <v xml:space="preserve"> </v>
      </c>
      <c r="Q58" s="48" t="s">
        <v>208</v>
      </c>
      <c r="R58" s="48" t="s">
        <v>211</v>
      </c>
      <c r="S58" s="48">
        <f>IF(Q58=B51,8)+IF(Q58=B52,7)+IF(Q58=B53,6)+IF(Q58=B54,5)+IF(Q58=B55,4)+IF(Q58=B56,3)+IF(Q58=B57,2)+IF(Q58=B58,1)+IF(R58=B51,8)+IF(R58=B52,7)+IF(R58=B53,6)+IF(R58=B54,5)+IF(R58=B55,4)+IF(R58=B56,3)+IF(R58=B57,2)+IF(R58=B58,1)</f>
        <v>0</v>
      </c>
      <c r="T58" s="48">
        <f>IF(R58=J51,8)+IF(R58=J52,7)+IF(R58=J53,6)+IF(R58=J54,5)+IF(R58=J55,4)+IF(R58=J56,3)+IF(R58=J57,2)+IF(R58=J58,1)+IF(Q58=J51,8)+IF(Q58=J52,7)+IF(Q58=J53,6)+IF(Q58=J54,5)+IF(Q58=J55,4)+IF(Q58=J56,3)+IF(Q58=J57,2)+IF(Q58=J58,1)</f>
        <v>0</v>
      </c>
      <c r="U58" s="2"/>
      <c r="V58" s="12"/>
      <c r="W58" s="12"/>
      <c r="X58" s="12"/>
      <c r="Y58" s="12"/>
      <c r="Z58" s="12"/>
      <c r="AA58" s="12"/>
      <c r="AB58" s="191"/>
      <c r="AC58" s="12">
        <f>S58+T58</f>
        <v>0</v>
      </c>
    </row>
    <row r="59" spans="1:72" ht="18.95" customHeight="1">
      <c r="A59" s="206" t="s">
        <v>0</v>
      </c>
      <c r="B59" s="392" t="s">
        <v>89</v>
      </c>
      <c r="C59" s="392"/>
      <c r="D59" s="392" t="s">
        <v>84</v>
      </c>
      <c r="E59" s="392"/>
      <c r="F59" s="392"/>
      <c r="G59" s="392"/>
      <c r="H59" s="207"/>
      <c r="I59" s="206" t="s">
        <v>1</v>
      </c>
      <c r="J59" s="392" t="str">
        <f>B59</f>
        <v>UNDER 13 GIRLS LONG JUMP</v>
      </c>
      <c r="K59" s="392"/>
      <c r="L59" s="392"/>
      <c r="M59" s="392"/>
      <c r="N59" s="392"/>
      <c r="O59" s="392"/>
      <c r="Q59" s="96"/>
      <c r="R59" s="96"/>
      <c r="S59" s="48"/>
      <c r="T59" s="48"/>
      <c r="U59" s="2"/>
      <c r="V59" s="12"/>
      <c r="W59" s="12"/>
      <c r="X59" s="12"/>
      <c r="Y59" s="12"/>
      <c r="Z59" s="12"/>
      <c r="AA59" s="12"/>
      <c r="AB59" s="191"/>
      <c r="AC59" s="12"/>
    </row>
    <row r="60" spans="1:72" ht="18.95" customHeight="1">
      <c r="A60" s="9">
        <v>1</v>
      </c>
      <c r="B60" s="364" t="s">
        <v>830</v>
      </c>
      <c r="C60" s="97">
        <v>4.4000000000000004</v>
      </c>
      <c r="D60" s="41" t="str">
        <f>IF(B60=0,"",VLOOKUP(B60,$AF$27:$AH$42,3,FALSE))</f>
        <v>EVIE HAWKINS</v>
      </c>
      <c r="E60" s="41" t="str">
        <f>IF(B60=0,"",VLOOKUP(B60,$AU$8:$AW$23,3,FALSE))</f>
        <v>BANBURY</v>
      </c>
      <c r="F60" s="64" t="str">
        <f>IF(C60="","",IF($AU$52="T"," ",IF($AU$52="F",IF(C60&gt;=$AK$52,"G1",IF(C60&gt;=$AN$52,"G2",IF(C60&gt;=$AQ$52,"G3",IF(C60&gt;=$AT$52,"G4","")))))))</f>
        <v>G2</v>
      </c>
      <c r="G60" s="64" t="str">
        <f>IF(C60&gt;=BU11,"AW"," ")</f>
        <v>AW</v>
      </c>
      <c r="H60" s="393"/>
      <c r="I60" s="9">
        <v>1</v>
      </c>
      <c r="J60" s="364" t="s">
        <v>829</v>
      </c>
      <c r="K60" s="97">
        <v>3.87</v>
      </c>
      <c r="L60" s="41" t="str">
        <f>IF(J60=0,"",VLOOKUP(J60,$AF$27:$AH$42,3,FALSE))</f>
        <v>Holly Donohoe</v>
      </c>
      <c r="M60" s="221" t="str">
        <f>IF(J60=0,"",VLOOKUP(J60,$AU$8:$AW$23,3,FALSE))</f>
        <v>TEAM KENNET</v>
      </c>
      <c r="N60" s="64" t="str">
        <f>IF(K60="","",IF($AU$52="T"," ",IF($AU$52="F",IF(K60&gt;=$AK$52,"G1",IF(K60&gt;=$AN$52,"G2",IF(K60&gt;=$AQ$52,"G3",IF(K60&gt;=$AT$52,"G4","")))))))</f>
        <v/>
      </c>
      <c r="O60" s="64" t="str">
        <f>IF(K60&gt;=BU11,"AW"," ")</f>
        <v>AW</v>
      </c>
      <c r="P60" s="6"/>
      <c r="Q60" s="192" t="s">
        <v>0</v>
      </c>
      <c r="R60" s="192" t="s">
        <v>210</v>
      </c>
      <c r="S60" s="192">
        <f>IF(Q60=B60,8)+IF(Q60=B61,7)+IF(Q60=B62,6)+IF(Q60=B63,5)+IF(Q60=B64,4)+IF(Q60=B65,3)+IF(Q60=B66,2)+IF(Q60=B67,1)+IF(R60=B60,8)+IF(R60=B61,7)+IF(R60=B62,6)+IF(R60=B63,5)+IF(R60=B64,4)+IF(R60=B65,3)+IF(R60=B66,2)+IF(R60=B67,1)</f>
        <v>0</v>
      </c>
      <c r="T60" s="192">
        <f>IF(Q60=J60,8)+IF(Q60=J61,7)+IF(Q60=J62,6)+IF(Q60=J63,5)+IF(Q60=J64,4)+IF(Q60=J65,3)+IF(Q60=J66,2)+IF(Q60=J67,1)+IF(R60=J60,8)+IF(R60=J61,7)+IF(R60=J62,6)+IF(R60=J63,5)+IF(R60=J64,4)+IF(R60=J65,3)+IF(R60=J66,2)+IF(R60=J67,1)</f>
        <v>0</v>
      </c>
      <c r="U60" s="2"/>
      <c r="V60" s="95">
        <f>S60+T60</f>
        <v>0</v>
      </c>
      <c r="W60" s="12"/>
      <c r="X60" s="12"/>
      <c r="Y60" s="12"/>
      <c r="Z60" s="12"/>
      <c r="AA60" s="12"/>
      <c r="AB60" s="191"/>
      <c r="AC60" s="12"/>
      <c r="AD60" s="6"/>
      <c r="AE60" s="23"/>
      <c r="AF60" s="45"/>
      <c r="AG60" s="45"/>
      <c r="AH60" s="45"/>
      <c r="AI60" s="45"/>
      <c r="AJ60" s="45"/>
      <c r="AK60" s="45"/>
      <c r="AL60" s="45"/>
      <c r="AM60" s="45"/>
      <c r="AN60" s="45"/>
      <c r="AO60" s="45"/>
      <c r="AP60" s="45"/>
      <c r="AQ60" s="45"/>
      <c r="AR60" s="45"/>
      <c r="AS60" s="45"/>
      <c r="AT60" s="45"/>
      <c r="AU60" s="45"/>
      <c r="AV60" s="45"/>
      <c r="AW60" s="45"/>
    </row>
    <row r="61" spans="1:72" ht="18.95" customHeight="1">
      <c r="A61" s="9">
        <v>2</v>
      </c>
      <c r="B61" s="364" t="s">
        <v>437</v>
      </c>
      <c r="C61" s="97">
        <v>4.08</v>
      </c>
      <c r="D61" s="41" t="str">
        <f t="shared" ref="D61:D67" si="66">IF(B61=0,"",VLOOKUP(B61,$AF$27:$AH$42,3,FALSE))</f>
        <v>Darcey Fleming</v>
      </c>
      <c r="E61" s="41" t="str">
        <f t="shared" ref="E61:E67" si="67">IF(B61=0,"",VLOOKUP(B61,$AU$8:$AW$23,3,FALSE))</f>
        <v>TEAM KENNET</v>
      </c>
      <c r="F61" s="64" t="str">
        <f t="shared" ref="F61:F67" si="68">IF(C61="","",IF($AU$52="T"," ",IF($AU$52="F",IF(C61&gt;=$AK$52,"G1",IF(C61&gt;=$AN$52,"G2",IF(C61&gt;=$AQ$52,"G3",IF(C61&gt;=$AT$52,"G4","")))))))</f>
        <v>G4</v>
      </c>
      <c r="G61" s="64" t="str">
        <f t="shared" ref="G61:G67" si="69">IF(C61&gt;=BU12,"AW"," ")</f>
        <v>AW</v>
      </c>
      <c r="H61" s="393"/>
      <c r="I61" s="9">
        <v>2</v>
      </c>
      <c r="J61" s="364" t="s">
        <v>828</v>
      </c>
      <c r="K61" s="97">
        <v>3.63</v>
      </c>
      <c r="L61" s="41" t="str">
        <f t="shared" ref="L61:L67" si="70">IF(J61=0,"",VLOOKUP(J61,$AF$27:$AH$42,3,FALSE))</f>
        <v>Olivia Barnes</v>
      </c>
      <c r="M61" s="221" t="str">
        <f t="shared" ref="M61:M67" si="71">IF(J61=0,"",VLOOKUP(J61,$AU$8:$AW$23,3,FALSE))</f>
        <v>RADLEY</v>
      </c>
      <c r="N61" s="64" t="str">
        <f t="shared" ref="N61:N67" si="72">IF(K61="","",IF($AU$52="T"," ",IF($AU$52="F",IF(K61&gt;=$AK$52,"G1",IF(K61&gt;=$AN$52,"G2",IF(K61&gt;=$AQ$52,"G3",IF(K61&gt;=$AT$52,"G4","")))))))</f>
        <v/>
      </c>
      <c r="O61" s="64" t="str">
        <f t="shared" ref="O61:O67" si="73">IF(K61&gt;=BU12,"AW"," ")</f>
        <v xml:space="preserve"> </v>
      </c>
      <c r="P61" s="2"/>
      <c r="Q61" s="48" t="s">
        <v>190</v>
      </c>
      <c r="R61" s="48" t="s">
        <v>191</v>
      </c>
      <c r="S61" s="48">
        <f>IF(Q61=B60,8)+IF(Q61=B61,7)+IF(Q61=B62,6)+IF(Q61=B63,5)+IF(Q61=B64,4)+IF(Q61=B65,3)+IF(Q61=B66,2)+IF(Q61=B67,1)+IF(R61=B60,8)+IF(R61=B61,7)+IF(R61=B62,6)+IF(R61=B63,5)+IF(R61=B64,4)+IF(R61=B65,3)+IF(R61=B66,2)+IF(R61=B67,1)</f>
        <v>8</v>
      </c>
      <c r="T61" s="48">
        <f>IF(R61=J60,8)+IF(R61=J61,7)+IF(R61=J62,6)+IF(R61=J63,5)+IF(R61=J64,4)+IF(R61=J65,3)+IF(R61=J66,2)+IF(R61=J67,1)+IF(Q61=J60,8)+IF(Q61=J61,7)+IF(Q61=J62,6)+IF(Q61=J63,5)+IF(Q61=J64,4)+IF(Q61=J65,3)+IF(Q61=J66,2)+IF(Q61=J67,1)</f>
        <v>6</v>
      </c>
      <c r="U61" s="2"/>
      <c r="V61" s="12"/>
      <c r="W61" s="12">
        <f>S61+T61</f>
        <v>14</v>
      </c>
      <c r="X61" s="12"/>
      <c r="Y61" s="12"/>
      <c r="Z61" s="12"/>
      <c r="AA61" s="12"/>
      <c r="AB61" s="191"/>
      <c r="AC61" s="12"/>
      <c r="AD61" s="2"/>
      <c r="AE61" s="8"/>
      <c r="AF61" s="6"/>
      <c r="AG61" s="6"/>
      <c r="AH61" s="8"/>
      <c r="AI61" s="23"/>
      <c r="AJ61" s="23"/>
      <c r="AK61" s="8"/>
      <c r="AL61" s="23"/>
      <c r="AM61" s="23"/>
      <c r="AN61" s="8"/>
      <c r="AO61" s="23"/>
      <c r="AP61" s="23"/>
      <c r="AQ61" s="8"/>
      <c r="AR61" s="23"/>
      <c r="AS61" s="23"/>
      <c r="AT61" s="8"/>
      <c r="AU61" s="23"/>
      <c r="AV61" s="23"/>
      <c r="AW61" s="8"/>
      <c r="AX61" s="23"/>
      <c r="AY61" s="23"/>
      <c r="AZ61" s="8"/>
      <c r="BA61" s="23"/>
      <c r="BB61" s="23"/>
      <c r="BC61" s="23"/>
      <c r="BD61" s="23"/>
      <c r="BE61" s="23"/>
      <c r="BF61" s="23"/>
      <c r="BG61" s="23"/>
      <c r="BH61" s="23"/>
      <c r="BI61" s="23"/>
      <c r="BJ61" s="58"/>
      <c r="BK61" s="79"/>
      <c r="BL61" s="58"/>
      <c r="BM61" s="79"/>
      <c r="BN61" s="58"/>
      <c r="BO61" s="79"/>
      <c r="BP61" s="58"/>
    </row>
    <row r="62" spans="1:72" ht="18.95" customHeight="1">
      <c r="A62" s="9">
        <v>3</v>
      </c>
      <c r="B62" s="364" t="s">
        <v>832</v>
      </c>
      <c r="C62" s="97">
        <v>3.72</v>
      </c>
      <c r="D62" s="41" t="str">
        <f t="shared" si="66"/>
        <v>Petrina Chantler Edmond</v>
      </c>
      <c r="E62" s="41" t="str">
        <f t="shared" si="67"/>
        <v>RADLEY</v>
      </c>
      <c r="F62" s="64" t="str">
        <f t="shared" si="68"/>
        <v/>
      </c>
      <c r="G62" s="64" t="str">
        <f t="shared" si="69"/>
        <v xml:space="preserve"> </v>
      </c>
      <c r="H62" s="393"/>
      <c r="I62" s="9">
        <v>3</v>
      </c>
      <c r="J62" s="364" t="s">
        <v>834</v>
      </c>
      <c r="K62" s="97">
        <v>3.45</v>
      </c>
      <c r="L62" s="41" t="str">
        <f t="shared" si="70"/>
        <v>MADDI COOPER</v>
      </c>
      <c r="M62" s="221" t="str">
        <f t="shared" si="71"/>
        <v>BANBURY</v>
      </c>
      <c r="N62" s="64" t="str">
        <f t="shared" si="72"/>
        <v/>
      </c>
      <c r="O62" s="64" t="str">
        <f t="shared" si="73"/>
        <v xml:space="preserve"> </v>
      </c>
      <c r="P62" s="2"/>
      <c r="Q62" s="48" t="s">
        <v>1</v>
      </c>
      <c r="R62" s="48" t="s">
        <v>209</v>
      </c>
      <c r="S62" s="48">
        <f>IF(Q62=B60,8)+IF(Q62=B61,7)+IF(Q62=B62,6)+IF(Q62=B63,5)+IF(Q62=B64,4)+IF(Q62=B65,3)+IF(Q62=B66,2)+IF(Q62=B67,1)+IF(R62=B60,8)+IF(R62=B61,7)+IF(R62=B62,6)+IF(R62=B63,5)+IF(R62=B64,4)+IF(R62=B65,3)+IF(R62=B66,2)+IF(R62=B67,1)</f>
        <v>5</v>
      </c>
      <c r="T62" s="48">
        <f>IF(R62=J60,8)+IF(R62=J61,7)+IF(R62=J62,6)+IF(R62=J63,5)+IF(R62=J64,4)+IF(R62=J65,3)+IF(R62=J66,2)+IF(R62=J67,1)+IF(Q62=J60,8)+IF(Q62=J61,7)+IF(Q62=J62,6)+IF(Q62=J63,5)+IF(Q62=J64,4)+IF(Q62=J65,3)+IF(Q62=J66,2)+IF(Q62=J67,1)</f>
        <v>5</v>
      </c>
      <c r="U62" s="2"/>
      <c r="V62" s="12"/>
      <c r="W62" s="12"/>
      <c r="X62" s="12">
        <f>S62+T62</f>
        <v>10</v>
      </c>
      <c r="Y62" s="12"/>
      <c r="Z62" s="12"/>
      <c r="AA62" s="12"/>
      <c r="AB62" s="191"/>
      <c r="AC62" s="12"/>
      <c r="AD62" s="2"/>
      <c r="AE62" s="8"/>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8"/>
      <c r="BK62" s="58"/>
      <c r="BL62" s="58"/>
      <c r="BM62" s="58"/>
      <c r="BN62" s="58"/>
      <c r="BO62" s="58"/>
      <c r="BP62" s="58"/>
    </row>
    <row r="63" spans="1:72" ht="18.95" customHeight="1">
      <c r="A63" s="9">
        <v>4</v>
      </c>
      <c r="B63" s="364" t="s">
        <v>413</v>
      </c>
      <c r="C63" s="97">
        <v>3.65</v>
      </c>
      <c r="D63" s="41" t="str">
        <f t="shared" si="66"/>
        <v>Lauren Garside</v>
      </c>
      <c r="E63" s="41" t="str">
        <f t="shared" si="67"/>
        <v>BICESTER</v>
      </c>
      <c r="F63" s="64" t="str">
        <f t="shared" si="68"/>
        <v/>
      </c>
      <c r="G63" s="64" t="str">
        <f t="shared" si="69"/>
        <v xml:space="preserve"> </v>
      </c>
      <c r="H63" s="393"/>
      <c r="I63" s="9">
        <v>4</v>
      </c>
      <c r="J63" s="364" t="s">
        <v>835</v>
      </c>
      <c r="K63" s="97">
        <v>3.37</v>
      </c>
      <c r="L63" s="41" t="str">
        <f t="shared" si="70"/>
        <v>Elen Holt</v>
      </c>
      <c r="M63" s="221" t="str">
        <f t="shared" si="71"/>
        <v>BICESTER</v>
      </c>
      <c r="N63" s="64" t="str">
        <f t="shared" si="72"/>
        <v/>
      </c>
      <c r="O63" s="64" t="str">
        <f t="shared" si="73"/>
        <v xml:space="preserve"> </v>
      </c>
      <c r="P63" s="2"/>
      <c r="Q63" s="264" t="s">
        <v>258</v>
      </c>
      <c r="R63" s="264" t="s">
        <v>259</v>
      </c>
      <c r="S63" s="48">
        <f>IF(Q63=B60,8)+IF(Q63=B61,7)+IF(Q63=B62,6)+IF(Q63=B63,5)+IF(Q63=B64,4)+IF(Q63=B65,3)+IF(Q63=B66,2)+IF(Q63=B67,1)+IF(R63=B60,8)+IF(R63=B61,7)+IF(R63=B62,6)+IF(R63=B63,5)+IF(R63=B64,4)+IF(R63=B65,3)+IF(R63=B66,2)+IF(R63=B67,1)</f>
        <v>7</v>
      </c>
      <c r="T63" s="48">
        <f>IF(R63=J60,8)+IF(R63=J61,7)+IF(R63=J62,6)+IF(R63=J63,5)+IF(R63=J64,4)+IF(R63=J65,3)+IF(R63=J66,2)+IF(R63=J67,1)+IF(Q63=J60,8)+IF(Q63=J61,7)+IF(Q63=J62,6)+IF(Q63=J63,5)+IF(Q63=J64,4)+IF(Q63=J65,3)+IF(Q63=J66,2)+IF(Q63=J67,1)</f>
        <v>8</v>
      </c>
      <c r="U63" s="2"/>
      <c r="V63" s="12"/>
      <c r="W63" s="12"/>
      <c r="X63" s="12"/>
      <c r="Y63" s="12">
        <f>S63+T63</f>
        <v>15</v>
      </c>
      <c r="Z63" s="12"/>
      <c r="AA63" s="12"/>
      <c r="AB63" s="191"/>
      <c r="AC63" s="12"/>
      <c r="AD63" s="2"/>
      <c r="AE63" s="8"/>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8"/>
      <c r="BK63" s="58"/>
      <c r="BL63" s="58"/>
      <c r="BM63" s="58"/>
      <c r="BN63" s="58"/>
      <c r="BO63" s="58"/>
      <c r="BP63" s="58"/>
    </row>
    <row r="64" spans="1:72" ht="18.95" customHeight="1">
      <c r="A64" s="9">
        <v>5</v>
      </c>
      <c r="B64" s="364" t="s">
        <v>833</v>
      </c>
      <c r="C64" s="97">
        <v>3.51</v>
      </c>
      <c r="D64" s="41" t="str">
        <f t="shared" si="66"/>
        <v>Katja Letowska</v>
      </c>
      <c r="E64" s="41" t="str">
        <f t="shared" si="67"/>
        <v>OXFORD CITY</v>
      </c>
      <c r="F64" s="64" t="str">
        <f t="shared" si="68"/>
        <v/>
      </c>
      <c r="G64" s="64" t="str">
        <f t="shared" si="69"/>
        <v xml:space="preserve"> </v>
      </c>
      <c r="H64" s="393"/>
      <c r="I64" s="9">
        <v>5</v>
      </c>
      <c r="J64" s="364" t="s">
        <v>851</v>
      </c>
      <c r="K64" s="97">
        <v>2.88</v>
      </c>
      <c r="L64" s="41" t="str">
        <f t="shared" si="70"/>
        <v>JASMINE RHODES</v>
      </c>
      <c r="M64" s="221" t="str">
        <f t="shared" si="71"/>
        <v>WITNEY</v>
      </c>
      <c r="N64" s="64" t="str">
        <f t="shared" si="72"/>
        <v/>
      </c>
      <c r="O64" s="64" t="str">
        <f t="shared" si="73"/>
        <v xml:space="preserve"> </v>
      </c>
      <c r="P64" s="2"/>
      <c r="Q64" s="48" t="s">
        <v>20</v>
      </c>
      <c r="R64" s="48" t="s">
        <v>19</v>
      </c>
      <c r="S64" s="48">
        <f>IF(Q64=B60,8)+IF(Q64=B61,7)+IF(Q64=B62,6)+IF(Q64=B63,5)+IF(Q64=B64,4)+IF(Q64=B65,3)+IF(Q64=B66,2)+IF(Q64=B67,1)+IF(R64=B60,8)+IF(R64=B61,7)+IF(R64=B62,6)+IF(R64=B63,5)+IF(R64=B64,4)+IF(R64=B65,3)+IF(R64=B66,2)+IF(R64=B67,1)</f>
        <v>4</v>
      </c>
      <c r="T64" s="48">
        <f>IF(R64=J60,8)+IF(R64=J61,7)+IF(R64=J62,6)+IF(R64=J63,5)+IF(R64=J64,4)+IF(R64=J65,3)+IF(R64=J66,2)+IF(R64=J67,1)+IF(Q64=J60,8)+IF(Q64=J61,7)+IF(Q64=J62,6)+IF(Q64=J63,5)+IF(Q64=J64,4)+IF(Q64=J65,3)+IF(Q64=J66,2)+IF(Q64=J67,1)</f>
        <v>3</v>
      </c>
      <c r="U64" s="2"/>
      <c r="V64" s="12"/>
      <c r="W64" s="12"/>
      <c r="X64" s="12"/>
      <c r="Y64" s="12"/>
      <c r="Z64" s="12">
        <f>S64+T64</f>
        <v>7</v>
      </c>
      <c r="AA64" s="12"/>
      <c r="AB64" s="191"/>
      <c r="AC64" s="12"/>
      <c r="AD64" s="2"/>
      <c r="AE64" s="8"/>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8"/>
      <c r="BK64" s="58"/>
      <c r="BL64" s="58"/>
      <c r="BM64" s="58"/>
      <c r="BN64" s="58"/>
      <c r="BO64" s="58"/>
      <c r="BP64" s="58"/>
    </row>
    <row r="65" spans="1:68" ht="18.95" customHeight="1">
      <c r="A65" s="9">
        <v>6</v>
      </c>
      <c r="B65" s="364" t="s">
        <v>850</v>
      </c>
      <c r="C65" s="97">
        <v>3.23</v>
      </c>
      <c r="D65" s="41" t="str">
        <f t="shared" si="66"/>
        <v>OLIVIA WESTBROOK</v>
      </c>
      <c r="E65" s="41" t="str">
        <f t="shared" si="67"/>
        <v>WITNEY</v>
      </c>
      <c r="F65" s="64" t="str">
        <f t="shared" si="68"/>
        <v/>
      </c>
      <c r="G65" s="64" t="str">
        <f t="shared" si="69"/>
        <v xml:space="preserve"> </v>
      </c>
      <c r="H65" s="393"/>
      <c r="I65" s="9">
        <v>6</v>
      </c>
      <c r="J65" s="364" t="s">
        <v>831</v>
      </c>
      <c r="K65" s="97">
        <v>2.66</v>
      </c>
      <c r="L65" s="41" t="str">
        <f t="shared" si="70"/>
        <v>Lucy Blowfield</v>
      </c>
      <c r="M65" s="221" t="str">
        <f t="shared" si="71"/>
        <v>OXFORD CITY</v>
      </c>
      <c r="N65" s="64" t="str">
        <f t="shared" si="72"/>
        <v/>
      </c>
      <c r="O65" s="64" t="str">
        <f t="shared" si="73"/>
        <v xml:space="preserve"> </v>
      </c>
      <c r="P65" s="2"/>
      <c r="Q65" s="48" t="s">
        <v>188</v>
      </c>
      <c r="R65" s="48" t="s">
        <v>189</v>
      </c>
      <c r="S65" s="48">
        <f>IF(Q65=B60,8)+IF(Q65=B61,7)+IF(Q65=B62,6)+IF(Q65=B63,5)+IF(Q65=B64,4)+IF(Q65=B65,3)+IF(Q65=B66,2)+IF(Q65=B67,1)+IF(R65=B60,8)+IF(R65=B61,7)+IF(R65=B62,6)+IF(R65=B63,5)+IF(R65=B64,4)+IF(R65=B65,3)+IF(R65=B66,2)+IF(R65=B67,1)</f>
        <v>6</v>
      </c>
      <c r="T65" s="48">
        <f>IF(R65=J60,8)+IF(R65=J61,7)+IF(R65=J62,6)+IF(R65=J63,5)+IF(R65=J64,4)+IF(R65=J65,3)+IF(R65=J66,2)+IF(R65=J67,1)+IF(Q65=J60,8)+IF(Q65=J61,7)+IF(Q65=J62,6)+IF(Q65=J63,5)+IF(Q65=J64,4)+IF(Q65=J65,3)+IF(Q65=J66,2)+IF(Q65=J67,1)</f>
        <v>7</v>
      </c>
      <c r="U65" s="2"/>
      <c r="V65" s="12"/>
      <c r="W65" s="12"/>
      <c r="X65" s="12"/>
      <c r="Y65" s="12"/>
      <c r="Z65" s="12"/>
      <c r="AA65" s="12">
        <f>S65+T65</f>
        <v>13</v>
      </c>
      <c r="AB65" s="191"/>
      <c r="AC65" s="12"/>
      <c r="AD65" s="2"/>
      <c r="AE65" s="8"/>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8"/>
      <c r="BK65" s="58"/>
      <c r="BL65" s="58"/>
      <c r="BM65" s="58"/>
      <c r="BN65" s="58"/>
      <c r="BO65" s="58"/>
      <c r="BP65" s="58"/>
    </row>
    <row r="66" spans="1:68" ht="18.95" customHeight="1">
      <c r="A66" s="9">
        <v>7</v>
      </c>
      <c r="B66" s="37"/>
      <c r="C66" s="97"/>
      <c r="D66" s="41" t="str">
        <f t="shared" si="66"/>
        <v/>
      </c>
      <c r="E66" s="41" t="str">
        <f t="shared" si="67"/>
        <v/>
      </c>
      <c r="F66" s="64" t="str">
        <f t="shared" si="68"/>
        <v/>
      </c>
      <c r="G66" s="64" t="str">
        <f t="shared" si="69"/>
        <v xml:space="preserve"> </v>
      </c>
      <c r="H66" s="393"/>
      <c r="I66" s="9">
        <v>7</v>
      </c>
      <c r="J66" s="37"/>
      <c r="K66" s="97"/>
      <c r="L66" s="41" t="str">
        <f t="shared" si="70"/>
        <v/>
      </c>
      <c r="M66" s="221" t="str">
        <f t="shared" si="71"/>
        <v/>
      </c>
      <c r="N66" s="64" t="str">
        <f t="shared" si="72"/>
        <v/>
      </c>
      <c r="O66" s="64" t="str">
        <f t="shared" si="73"/>
        <v xml:space="preserve"> </v>
      </c>
      <c r="P66" s="2"/>
      <c r="Q66" s="48" t="s">
        <v>227</v>
      </c>
      <c r="R66" s="48" t="s">
        <v>228</v>
      </c>
      <c r="S66" s="48">
        <f>IF(Q66=B60,8)+IF(Q66=B61,7)+IF(Q66=B62,6)+IF(Q66=B63,5)+IF(Q66=B64,4)+IF(Q66=B65,3)+IF(Q66=B66,2)+IF(Q66=B67,1)+IF(R66=B60,8)+IF(R66=B61,7)+IF(R66=B62,6)+IF(R66=B63,5)+IF(R66=B64,4)+IF(R66=B65,3)+IF(R66=B66,2)+IF(R66=B67,1)</f>
        <v>0</v>
      </c>
      <c r="T66" s="48">
        <f>IF(R66=J60,8)+IF(R66=J61,7)+IF(R66=J62,6)+IF(R66=J63,5)+IF(R66=J64,4)+IF(R66=J65,3)+IF(R66=J66,2)+IF(R66=J67,1)+IF(Q66=J60,8)+IF(Q66=J61,7)+IF(Q66=J62,6)+IF(Q66=J63,5)+IF(Q66=J64,4)+IF(Q66=J65,3)+IF(Q66=J66,2)+IF(Q66=J67,1)</f>
        <v>0</v>
      </c>
      <c r="U66" s="2"/>
      <c r="V66" s="12"/>
      <c r="W66" s="12"/>
      <c r="X66" s="12"/>
      <c r="Y66" s="12"/>
      <c r="Z66" s="12"/>
      <c r="AA66" s="12"/>
      <c r="AB66" s="191">
        <f>S66+T66</f>
        <v>0</v>
      </c>
      <c r="AC66" s="12"/>
      <c r="AD66" s="2"/>
      <c r="AE66" s="8"/>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8"/>
      <c r="BK66" s="58"/>
      <c r="BL66" s="58"/>
      <c r="BM66" s="58"/>
      <c r="BN66" s="58"/>
      <c r="BO66" s="58"/>
      <c r="BP66" s="58"/>
    </row>
    <row r="67" spans="1:68" ht="18.95" customHeight="1">
      <c r="A67" s="9">
        <v>8</v>
      </c>
      <c r="B67" s="37"/>
      <c r="C67" s="97"/>
      <c r="D67" s="41" t="str">
        <f t="shared" si="66"/>
        <v/>
      </c>
      <c r="E67" s="41" t="str">
        <f t="shared" si="67"/>
        <v/>
      </c>
      <c r="F67" s="64" t="str">
        <f t="shared" si="68"/>
        <v/>
      </c>
      <c r="G67" s="64" t="str">
        <f t="shared" si="69"/>
        <v xml:space="preserve"> </v>
      </c>
      <c r="H67" s="393"/>
      <c r="I67" s="9">
        <v>8</v>
      </c>
      <c r="J67" s="106"/>
      <c r="K67" s="97"/>
      <c r="L67" s="41" t="str">
        <f t="shared" si="70"/>
        <v/>
      </c>
      <c r="M67" s="221" t="str">
        <f t="shared" si="71"/>
        <v/>
      </c>
      <c r="N67" s="64" t="str">
        <f t="shared" si="72"/>
        <v/>
      </c>
      <c r="O67" s="64" t="str">
        <f t="shared" si="73"/>
        <v xml:space="preserve"> </v>
      </c>
      <c r="P67" s="2"/>
      <c r="Q67" s="48" t="s">
        <v>208</v>
      </c>
      <c r="R67" s="48" t="s">
        <v>211</v>
      </c>
      <c r="S67" s="48">
        <f>IF(Q67=B60,8)+IF(Q67=B61,7)+IF(Q67=B62,6)+IF(Q67=B63,5)+IF(Q67=B64,4)+IF(Q67=B65,3)+IF(Q67=B66,2)+IF(Q67=B67,1)+IF(R67=B60,8)+IF(R67=B61,7)+IF(R67=B62,6)+IF(R67=B63,5)+IF(R67=B64,4)+IF(R67=B65,3)+IF(R67=B66,2)+IF(R67=B67,1)</f>
        <v>3</v>
      </c>
      <c r="T67" s="48">
        <f>IF(R67=J60,8)+IF(R67=J61,7)+IF(R67=J62,6)+IF(R67=J63,5)+IF(R67=J64,4)+IF(R67=J65,3)+IF(R67=J66,2)+IF(R67=J67,1)+IF(Q67=J60,8)+IF(Q67=J61,7)+IF(Q67=J62,6)+IF(Q67=J63,5)+IF(Q67=J64,4)+IF(Q67=J65,3)+IF(Q67=J66,2)+IF(Q67=J67,1)</f>
        <v>4</v>
      </c>
      <c r="U67" s="2"/>
      <c r="V67" s="12"/>
      <c r="W67" s="12"/>
      <c r="X67" s="12"/>
      <c r="Y67" s="12"/>
      <c r="Z67" s="12"/>
      <c r="AA67" s="12"/>
      <c r="AB67" s="191"/>
      <c r="AC67" s="12">
        <f>S67+T67</f>
        <v>7</v>
      </c>
      <c r="AD67" s="2"/>
      <c r="AE67" s="8"/>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8"/>
      <c r="BK67" s="58"/>
      <c r="BL67" s="58"/>
      <c r="BM67" s="58"/>
      <c r="BN67" s="58"/>
      <c r="BO67" s="58"/>
      <c r="BP67" s="58"/>
    </row>
    <row r="68" spans="1:68" ht="18.95" customHeight="1">
      <c r="A68" s="206" t="s">
        <v>0</v>
      </c>
      <c r="B68" s="392" t="s">
        <v>90</v>
      </c>
      <c r="C68" s="392"/>
      <c r="D68" s="392" t="s">
        <v>84</v>
      </c>
      <c r="E68" s="392"/>
      <c r="F68" s="392"/>
      <c r="G68" s="392"/>
      <c r="H68" s="207"/>
      <c r="I68" s="206" t="s">
        <v>1</v>
      </c>
      <c r="J68" s="392" t="str">
        <f>B68</f>
        <v>UNDER 13 GIRLS HIGH JUMP</v>
      </c>
      <c r="K68" s="392"/>
      <c r="L68" s="392"/>
      <c r="M68" s="392"/>
      <c r="N68" s="392"/>
      <c r="O68" s="392"/>
      <c r="P68" s="2"/>
      <c r="Q68" s="96"/>
      <c r="R68" s="96"/>
      <c r="S68" s="48"/>
      <c r="T68" s="48"/>
      <c r="U68" s="2"/>
      <c r="V68" s="12"/>
      <c r="W68" s="12"/>
      <c r="X68" s="12"/>
      <c r="Y68" s="12"/>
      <c r="Z68" s="12"/>
      <c r="AA68" s="12"/>
      <c r="AB68" s="191"/>
      <c r="AC68" s="12"/>
      <c r="AD68" s="2"/>
      <c r="AE68" s="8"/>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8"/>
      <c r="BK68" s="58"/>
      <c r="BL68" s="58"/>
      <c r="BM68" s="58"/>
      <c r="BN68" s="58"/>
      <c r="BO68" s="58"/>
      <c r="BP68" s="58"/>
    </row>
    <row r="69" spans="1:68" ht="18.95" customHeight="1">
      <c r="A69" s="9">
        <v>1</v>
      </c>
      <c r="B69" s="37"/>
      <c r="C69" s="97"/>
      <c r="D69" s="41" t="str">
        <f>IF(B69=0,"",VLOOKUP(B69,$AI$27:$AK$42,3,FALSE))</f>
        <v/>
      </c>
      <c r="E69" s="41" t="str">
        <f>IF(B69=0,"",VLOOKUP(B69,$AU$8:$AW$23,3,FALSE))</f>
        <v/>
      </c>
      <c r="F69" s="64" t="str">
        <f>IF(C69="","",IF($AU$51="T"," ",IF($AU$51="F",IF(C69&gt;=$AK$51,"G1",IF(C69&gt;=$AN$51,"G2",IF(C69&gt;=$AQ$51,"G3",IF(C69&gt;=$AT$51,"G4","")))))))</f>
        <v/>
      </c>
      <c r="G69" s="64" t="str">
        <f>IF(C69&gt;=BT11,"AW"," ")</f>
        <v xml:space="preserve"> </v>
      </c>
      <c r="H69" s="393"/>
      <c r="I69" s="9">
        <v>1</v>
      </c>
      <c r="J69" s="37"/>
      <c r="K69" s="97"/>
      <c r="L69" s="41" t="str">
        <f>IF(J69=0,"",VLOOKUP(J69,$AI$27:$AK$42,3,FALSE))</f>
        <v/>
      </c>
      <c r="M69" s="221" t="str">
        <f>IF(J69=0,"",VLOOKUP(J69,$AU$8:$AW$23,3,FALSE))</f>
        <v/>
      </c>
      <c r="N69" s="64" t="str">
        <f>IF(K69="","",IF($AU$51="T"," ",IF($AU$51="F",IF(K69&gt;=$AK$51,"G1",IF(K69&gt;=$AN$51,"G2",IF(K69&gt;=$AQ$51,"G3",IF(K69&gt;=$AT$51,"G4","")))))))</f>
        <v/>
      </c>
      <c r="O69" s="64" t="str">
        <f>IF(K69&gt;=BT11,"AW"," ")</f>
        <v xml:space="preserve"> </v>
      </c>
      <c r="P69" s="2"/>
      <c r="Q69" s="192" t="s">
        <v>0</v>
      </c>
      <c r="R69" s="192" t="s">
        <v>210</v>
      </c>
      <c r="S69" s="192">
        <f>IF(Q69=B69,8)+IF(Q69=B70,7)+IF(Q69=B71,6)+IF(Q69=B72,5)+IF(Q69=B73,4)+IF(Q69=B74,3)+IF(Q69=B75,2)+IF(Q69=B76,1)+IF(R69=B69,8)+IF(R69=B70,7)+IF(R69=B71,6)+IF(R69=B72,5)+IF(R69=B73,4)+IF(R69=B74,3)+IF(R69=B75,2)+IF(R69=B76,1)</f>
        <v>0</v>
      </c>
      <c r="T69" s="192">
        <f>IF(Q69=J69,8)+IF(Q69=J70,7)+IF(Q69=J71,6)+IF(Q69=J72,5)+IF(Q69=J73,4)+IF(Q69=J74,3)+IF(Q69=J75,2)+IF(Q69=J76,1)+IF(R69=J69,8)+IF(R69=J70,7)+IF(R69=J71,6)+IF(R69=J72,5)+IF(R69=J73,4)+IF(R69=J74,3)+IF(R69=J75,2)+IF(R69=J76,1)</f>
        <v>0</v>
      </c>
      <c r="U69" s="2"/>
      <c r="V69" s="95">
        <f>S69+T69</f>
        <v>0</v>
      </c>
      <c r="W69" s="12"/>
      <c r="X69" s="12"/>
      <c r="Y69" s="12"/>
      <c r="Z69" s="12"/>
      <c r="AA69" s="12"/>
      <c r="AB69" s="191"/>
      <c r="AC69" s="12"/>
      <c r="AD69" s="2"/>
      <c r="AE69" s="8"/>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8"/>
      <c r="BK69" s="58"/>
      <c r="BL69" s="58"/>
      <c r="BM69" s="58"/>
      <c r="BN69" s="58"/>
      <c r="BO69" s="58"/>
      <c r="BP69" s="58"/>
    </row>
    <row r="70" spans="1:68" ht="18.95" customHeight="1">
      <c r="A70" s="9">
        <v>2</v>
      </c>
      <c r="B70" s="37"/>
      <c r="C70" s="97"/>
      <c r="D70" s="41" t="str">
        <f t="shared" ref="D70:D76" si="74">IF(B70=0,"",VLOOKUP(B70,$AI$27:$AK$42,3,FALSE))</f>
        <v/>
      </c>
      <c r="E70" s="41" t="str">
        <f t="shared" ref="E70:E76" si="75">IF(B70=0,"",VLOOKUP(B70,$AU$8:$AW$23,3,FALSE))</f>
        <v/>
      </c>
      <c r="F70" s="64" t="str">
        <f t="shared" ref="F70:F76" si="76">IF(C70="","",IF($AU$51="T"," ",IF($AU$51="F",IF(C70&gt;=$AK$51,"G1",IF(C70&gt;=$AN$51,"G2",IF(C70&gt;=$AQ$51,"G3",IF(C70&gt;=$AT$51,"G4","")))))))</f>
        <v/>
      </c>
      <c r="G70" s="64" t="str">
        <f t="shared" ref="G70:G76" si="77">IF(C70&gt;=BT12,"AW"," ")</f>
        <v xml:space="preserve"> </v>
      </c>
      <c r="H70" s="393"/>
      <c r="I70" s="9">
        <v>2</v>
      </c>
      <c r="J70" s="37"/>
      <c r="K70" s="97"/>
      <c r="L70" s="41" t="str">
        <f t="shared" ref="L70:L76" si="78">IF(J70=0,"",VLOOKUP(J70,$AI$27:$AK$42,3,FALSE))</f>
        <v/>
      </c>
      <c r="M70" s="221" t="str">
        <f t="shared" ref="M70:M76" si="79">IF(J70=0,"",VLOOKUP(J70,$AU$8:$AW$23,3,FALSE))</f>
        <v/>
      </c>
      <c r="N70" s="64" t="str">
        <f t="shared" ref="N70:N76" si="80">IF(K70="","",IF($AU$51="T"," ",IF($AU$51="F",IF(K70&gt;=$AK$51,"G1",IF(K70&gt;=$AN$51,"G2",IF(K70&gt;=$AQ$51,"G3",IF(K70&gt;=$AT$51,"G4","")))))))</f>
        <v/>
      </c>
      <c r="O70" s="64" t="str">
        <f t="shared" ref="O70:O76" si="81">IF(K70&gt;=BT12,"AW"," ")</f>
        <v xml:space="preserve"> </v>
      </c>
      <c r="P70" s="2"/>
      <c r="Q70" s="48" t="s">
        <v>190</v>
      </c>
      <c r="R70" s="48" t="s">
        <v>191</v>
      </c>
      <c r="S70" s="48">
        <f>IF(Q70=B69,8)+IF(Q70=B70,7)+IF(Q70=B71,6)+IF(Q70=B72,5)+IF(Q70=B73,4)+IF(Q70=B74,3)+IF(Q70=B75,2)+IF(Q70=B76,1)+IF(R70=B69,8)+IF(R70=B70,7)+IF(R70=B71,6)+IF(R70=B72,5)+IF(R70=B73,4)+IF(R70=B74,3)+IF(R70=B75,2)+IF(R70=B76,1)</f>
        <v>0</v>
      </c>
      <c r="T70" s="48">
        <f>IF(R70=J69,8)+IF(R70=J70,7)+IF(R70=J71,6)+IF(R70=J72,5)+IF(R70=J73,4)+IF(R70=J74,3)+IF(R70=J75,2)+IF(R70=J76,1)+IF(Q70=J69,8)+IF(Q70=J70,7)+IF(Q70=J71,6)+IF(Q70=J72,5)+IF(Q70=J73,4)+IF(Q70=J74,3)+IF(Q70=J75,2)+IF(Q70=J76,1)</f>
        <v>0</v>
      </c>
      <c r="U70" s="2"/>
      <c r="V70" s="12"/>
      <c r="W70" s="12">
        <f>S70+T70</f>
        <v>0</v>
      </c>
      <c r="X70" s="12"/>
      <c r="Y70" s="12"/>
      <c r="Z70" s="12"/>
      <c r="AA70" s="12"/>
      <c r="AB70" s="191"/>
      <c r="AC70" s="12"/>
      <c r="AD70" s="2"/>
      <c r="AE70" s="8"/>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8"/>
      <c r="BK70" s="58"/>
      <c r="BL70" s="58"/>
      <c r="BM70" s="58"/>
      <c r="BN70" s="58"/>
      <c r="BO70" s="58"/>
      <c r="BP70" s="58"/>
    </row>
    <row r="71" spans="1:68" ht="18.95" customHeight="1">
      <c r="A71" s="9">
        <v>3</v>
      </c>
      <c r="B71" s="37"/>
      <c r="C71" s="97"/>
      <c r="D71" s="41" t="str">
        <f t="shared" si="74"/>
        <v/>
      </c>
      <c r="E71" s="41" t="str">
        <f t="shared" si="75"/>
        <v/>
      </c>
      <c r="F71" s="64" t="str">
        <f t="shared" si="76"/>
        <v/>
      </c>
      <c r="G71" s="64" t="str">
        <f t="shared" si="77"/>
        <v xml:space="preserve"> </v>
      </c>
      <c r="H71" s="393"/>
      <c r="I71" s="9">
        <v>3</v>
      </c>
      <c r="J71" s="37"/>
      <c r="K71" s="97"/>
      <c r="L71" s="41" t="str">
        <f t="shared" si="78"/>
        <v/>
      </c>
      <c r="M71" s="221" t="str">
        <f t="shared" si="79"/>
        <v/>
      </c>
      <c r="N71" s="64" t="str">
        <f t="shared" si="80"/>
        <v/>
      </c>
      <c r="O71" s="64" t="str">
        <f t="shared" si="81"/>
        <v xml:space="preserve"> </v>
      </c>
      <c r="P71" s="2"/>
      <c r="Q71" s="48" t="s">
        <v>1</v>
      </c>
      <c r="R71" s="48" t="s">
        <v>209</v>
      </c>
      <c r="S71" s="48">
        <f>IF(Q71=B69,8)+IF(Q71=B70,7)+IF(Q71=B71,6)+IF(Q71=B72,5)+IF(Q71=B73,4)+IF(Q71=B74,3)+IF(Q71=B75,2)+IF(Q71=B76,1)+IF(R71=B69,8)+IF(R71=B70,7)+IF(R71=B71,6)+IF(R71=B72,5)+IF(R71=B73,4)+IF(R71=B74,3)+IF(R71=B75,2)+IF(R71=B76,1)</f>
        <v>0</v>
      </c>
      <c r="T71" s="48">
        <f>IF(R71=J69,8)+IF(R71=J70,7)+IF(R71=J71,6)+IF(R71=J72,5)+IF(R71=J73,4)+IF(R71=J74,3)+IF(R71=J75,2)+IF(R71=J76,1)+IF(Q71=J69,8)+IF(Q71=J70,7)+IF(Q71=J71,6)+IF(Q71=J72,5)+IF(Q71=J73,4)+IF(Q71=J74,3)+IF(Q71=J75,2)+IF(Q71=J76,1)</f>
        <v>0</v>
      </c>
      <c r="U71" s="2"/>
      <c r="V71" s="12"/>
      <c r="W71" s="12"/>
      <c r="X71" s="12">
        <f>S71+T71</f>
        <v>0</v>
      </c>
      <c r="Y71" s="12"/>
      <c r="Z71" s="12"/>
      <c r="AA71" s="12"/>
      <c r="AB71" s="191"/>
      <c r="AC71" s="12"/>
      <c r="AD71" s="2"/>
      <c r="AE71" s="8"/>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8"/>
      <c r="BK71" s="58"/>
      <c r="BL71" s="58"/>
      <c r="BM71" s="58"/>
      <c r="BN71" s="58"/>
      <c r="BO71" s="58"/>
      <c r="BP71" s="58"/>
    </row>
    <row r="72" spans="1:68" ht="18.95" customHeight="1">
      <c r="A72" s="9">
        <v>4</v>
      </c>
      <c r="B72" s="37"/>
      <c r="C72" s="97"/>
      <c r="D72" s="41" t="str">
        <f t="shared" si="74"/>
        <v/>
      </c>
      <c r="E72" s="41" t="str">
        <f t="shared" si="75"/>
        <v/>
      </c>
      <c r="F72" s="64" t="str">
        <f t="shared" si="76"/>
        <v/>
      </c>
      <c r="G72" s="64" t="str">
        <f t="shared" si="77"/>
        <v xml:space="preserve"> </v>
      </c>
      <c r="H72" s="393"/>
      <c r="I72" s="9">
        <v>4</v>
      </c>
      <c r="J72" s="37"/>
      <c r="K72" s="97"/>
      <c r="L72" s="41" t="str">
        <f t="shared" si="78"/>
        <v/>
      </c>
      <c r="M72" s="221" t="str">
        <f t="shared" si="79"/>
        <v/>
      </c>
      <c r="N72" s="64" t="str">
        <f t="shared" si="80"/>
        <v/>
      </c>
      <c r="O72" s="64" t="str">
        <f t="shared" si="81"/>
        <v xml:space="preserve"> </v>
      </c>
      <c r="P72" s="2"/>
      <c r="Q72" s="264" t="s">
        <v>258</v>
      </c>
      <c r="R72" s="264" t="s">
        <v>259</v>
      </c>
      <c r="S72" s="48">
        <f>IF(Q72=B69,8)+IF(Q72=B70,7)+IF(Q72=B71,6)+IF(Q72=B72,5)+IF(Q72=B73,4)+IF(Q72=B74,3)+IF(Q72=B75,2)+IF(Q72=B76,1)+IF(R72=B69,8)+IF(R72=B70,7)+IF(R72=B71,6)+IF(R72=B72,5)+IF(R72=B73,4)+IF(R72=B74,3)+IF(R72=B75,2)+IF(R72=B76,1)</f>
        <v>0</v>
      </c>
      <c r="T72" s="48">
        <f>IF(R72=J69,8)+IF(R72=J70,7)+IF(R72=J71,6)+IF(R72=J72,5)+IF(R72=J73,4)+IF(R72=J74,3)+IF(R72=J75,2)+IF(R72=J76,1)+IF(Q72=J69,8)+IF(Q72=J70,7)+IF(Q72=J71,6)+IF(Q72=J72,5)+IF(Q72=J73,4)+IF(Q72=J74,3)+IF(Q72=J75,2)+IF(Q72=J76,1)</f>
        <v>0</v>
      </c>
      <c r="U72" s="2"/>
      <c r="V72" s="12"/>
      <c r="W72" s="12"/>
      <c r="X72" s="12"/>
      <c r="Y72" s="12">
        <f>S72+T72</f>
        <v>0</v>
      </c>
      <c r="Z72" s="12"/>
      <c r="AA72" s="12"/>
      <c r="AB72" s="191"/>
      <c r="AC72" s="12"/>
      <c r="AD72" s="2"/>
      <c r="AE72" s="8"/>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8"/>
      <c r="BK72" s="58"/>
      <c r="BL72" s="58"/>
      <c r="BM72" s="58"/>
      <c r="BN72" s="58"/>
      <c r="BO72" s="58"/>
      <c r="BP72" s="58"/>
    </row>
    <row r="73" spans="1:68" ht="18.95" customHeight="1">
      <c r="A73" s="9">
        <v>5</v>
      </c>
      <c r="B73" s="37"/>
      <c r="C73" s="97"/>
      <c r="D73" s="41" t="str">
        <f t="shared" si="74"/>
        <v/>
      </c>
      <c r="E73" s="41" t="str">
        <f t="shared" si="75"/>
        <v/>
      </c>
      <c r="F73" s="64" t="str">
        <f t="shared" si="76"/>
        <v/>
      </c>
      <c r="G73" s="64" t="str">
        <f t="shared" si="77"/>
        <v xml:space="preserve"> </v>
      </c>
      <c r="H73" s="393"/>
      <c r="I73" s="9">
        <v>5</v>
      </c>
      <c r="J73" s="37"/>
      <c r="K73" s="97"/>
      <c r="L73" s="41" t="str">
        <f t="shared" si="78"/>
        <v/>
      </c>
      <c r="M73" s="221" t="str">
        <f t="shared" si="79"/>
        <v/>
      </c>
      <c r="N73" s="64" t="str">
        <f t="shared" si="80"/>
        <v/>
      </c>
      <c r="O73" s="64" t="str">
        <f t="shared" si="81"/>
        <v xml:space="preserve"> </v>
      </c>
      <c r="P73" s="2"/>
      <c r="Q73" s="48" t="s">
        <v>20</v>
      </c>
      <c r="R73" s="48" t="s">
        <v>19</v>
      </c>
      <c r="S73" s="48">
        <f>IF(Q73=B69,8)+IF(Q73=B70,7)+IF(Q73=B71,6)+IF(Q73=B72,5)+IF(Q73=B73,4)+IF(Q73=B74,3)+IF(Q73=B75,2)+IF(Q73=B76,1)+IF(R73=B69,8)+IF(R73=B70,7)+IF(R73=B71,6)+IF(R73=B72,5)+IF(R73=B73,4)+IF(R73=B74,3)+IF(R73=B75,2)+IF(R73=B76,1)</f>
        <v>0</v>
      </c>
      <c r="T73" s="48">
        <f>IF(R73=J69,8)+IF(R73=J70,7)+IF(R73=J71,6)+IF(R73=J72,5)+IF(R73=J73,4)+IF(R73=J74,3)+IF(R73=J75,2)+IF(R73=J76,1)+IF(Q73=J69,8)+IF(Q73=J70,7)+IF(Q73=J71,6)+IF(Q73=J72,5)+IF(Q73=J73,4)+IF(Q73=J74,3)+IF(Q73=J75,2)+IF(Q73=J76,1)</f>
        <v>0</v>
      </c>
      <c r="U73" s="2"/>
      <c r="V73" s="12"/>
      <c r="W73" s="12"/>
      <c r="X73" s="12"/>
      <c r="Y73" s="12"/>
      <c r="Z73" s="12">
        <f>S73+T73</f>
        <v>0</v>
      </c>
      <c r="AA73" s="12"/>
      <c r="AB73" s="191"/>
      <c r="AC73" s="12"/>
      <c r="AD73" s="2"/>
      <c r="AE73" s="8"/>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8"/>
      <c r="BK73" s="58"/>
      <c r="BL73" s="58"/>
      <c r="BM73" s="58"/>
      <c r="BN73" s="58"/>
      <c r="BO73" s="58"/>
      <c r="BP73" s="58"/>
    </row>
    <row r="74" spans="1:68" ht="18.95" customHeight="1">
      <c r="A74" s="9">
        <v>6</v>
      </c>
      <c r="B74" s="106"/>
      <c r="C74" s="97"/>
      <c r="D74" s="41" t="str">
        <f t="shared" si="74"/>
        <v/>
      </c>
      <c r="E74" s="41" t="str">
        <f t="shared" si="75"/>
        <v/>
      </c>
      <c r="F74" s="64" t="str">
        <f t="shared" si="76"/>
        <v/>
      </c>
      <c r="G74" s="64" t="str">
        <f t="shared" si="77"/>
        <v xml:space="preserve"> </v>
      </c>
      <c r="H74" s="393"/>
      <c r="I74" s="9">
        <v>6</v>
      </c>
      <c r="J74" s="106"/>
      <c r="K74" s="97"/>
      <c r="L74" s="41" t="str">
        <f t="shared" si="78"/>
        <v/>
      </c>
      <c r="M74" s="221" t="str">
        <f t="shared" si="79"/>
        <v/>
      </c>
      <c r="N74" s="64" t="str">
        <f t="shared" si="80"/>
        <v/>
      </c>
      <c r="O74" s="64" t="str">
        <f t="shared" si="81"/>
        <v xml:space="preserve"> </v>
      </c>
      <c r="P74" s="2"/>
      <c r="Q74" s="48" t="s">
        <v>188</v>
      </c>
      <c r="R74" s="48" t="s">
        <v>189</v>
      </c>
      <c r="S74" s="48">
        <f>IF(Q74=B69,8)+IF(Q74=B70,7)+IF(Q74=B71,6)+IF(Q74=B72,5)+IF(Q74=B73,4)+IF(Q74=B74,3)+IF(Q74=B75,2)+IF(Q74=B76,1)+IF(R74=B69,8)+IF(R74=B70,7)+IF(R74=B71,6)+IF(R74=B72,5)+IF(R74=B73,4)+IF(R74=B74,3)+IF(R74=B75,2)+IF(R74=B76,1)</f>
        <v>0</v>
      </c>
      <c r="T74" s="48">
        <f>IF(R74=J69,8)+IF(R74=J70,7)+IF(R74=J71,6)+IF(R74=J72,5)+IF(R74=J73,4)+IF(R74=J74,3)+IF(R74=J75,2)+IF(R74=J76,1)+IF(Q74=J69,8)+IF(Q74=J70,7)+IF(Q74=J71,6)+IF(Q74=J72,5)+IF(Q74=J73,4)+IF(Q74=J74,3)+IF(Q74=J75,2)+IF(Q74=J76,1)</f>
        <v>0</v>
      </c>
      <c r="U74" s="2"/>
      <c r="V74" s="12"/>
      <c r="W74" s="12"/>
      <c r="X74" s="12"/>
      <c r="Y74" s="12"/>
      <c r="Z74" s="12"/>
      <c r="AA74" s="12">
        <f>S74+T74</f>
        <v>0</v>
      </c>
      <c r="AB74" s="191"/>
      <c r="AC74" s="12"/>
      <c r="AD74" s="2"/>
      <c r="AE74" s="8"/>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8"/>
      <c r="BK74" s="58"/>
      <c r="BL74" s="58"/>
      <c r="BM74" s="58"/>
      <c r="BN74" s="58"/>
      <c r="BO74" s="58"/>
      <c r="BP74" s="58"/>
    </row>
    <row r="75" spans="1:68" ht="18.95" customHeight="1">
      <c r="A75" s="9">
        <v>7</v>
      </c>
      <c r="B75" s="106"/>
      <c r="C75" s="97"/>
      <c r="D75" s="41" t="str">
        <f t="shared" si="74"/>
        <v/>
      </c>
      <c r="E75" s="41" t="str">
        <f t="shared" si="75"/>
        <v/>
      </c>
      <c r="F75" s="64" t="str">
        <f t="shared" si="76"/>
        <v/>
      </c>
      <c r="G75" s="64" t="str">
        <f t="shared" si="77"/>
        <v xml:space="preserve"> </v>
      </c>
      <c r="H75" s="393"/>
      <c r="I75" s="9">
        <v>7</v>
      </c>
      <c r="J75" s="106"/>
      <c r="K75" s="97"/>
      <c r="L75" s="41" t="str">
        <f t="shared" si="78"/>
        <v/>
      </c>
      <c r="M75" s="221" t="str">
        <f t="shared" si="79"/>
        <v/>
      </c>
      <c r="N75" s="64" t="str">
        <f t="shared" si="80"/>
        <v/>
      </c>
      <c r="O75" s="64" t="str">
        <f t="shared" si="81"/>
        <v xml:space="preserve"> </v>
      </c>
      <c r="P75" s="2"/>
      <c r="Q75" s="48" t="s">
        <v>227</v>
      </c>
      <c r="R75" s="48" t="s">
        <v>228</v>
      </c>
      <c r="S75" s="48">
        <f>IF(Q75=B69,8)+IF(Q75=B70,7)+IF(Q75=B71,6)+IF(Q75=B72,5)+IF(Q75=B73,4)+IF(Q75=B74,3)+IF(Q75=B75,2)+IF(Q75=B76,1)+IF(R75=B69,8)+IF(R75=B70,7)+IF(R75=B71,6)+IF(R75=B72,5)+IF(R75=B73,4)+IF(R75=B74,3)+IF(R75=B75,2)+IF(R75=B76,1)</f>
        <v>0</v>
      </c>
      <c r="T75" s="48">
        <f>IF(R75=J69,8)+IF(R75=J70,7)+IF(R75=J71,6)+IF(R75=J72,5)+IF(R75=J73,4)+IF(R75=J74,3)+IF(R75=J75,2)+IF(R75=J76,1)+IF(Q75=J69,8)+IF(Q75=J70,7)+IF(Q75=J71,6)+IF(Q75=J72,5)+IF(Q75=J73,4)+IF(Q75=J74,3)+IF(Q75=J75,2)+IF(Q75=J76,1)</f>
        <v>0</v>
      </c>
      <c r="U75" s="2"/>
      <c r="V75" s="12"/>
      <c r="W75" s="12"/>
      <c r="X75" s="12"/>
      <c r="Y75" s="12"/>
      <c r="Z75" s="12"/>
      <c r="AA75" s="12"/>
      <c r="AB75" s="191">
        <f>S75+T75</f>
        <v>0</v>
      </c>
      <c r="AC75" s="12"/>
      <c r="AD75" s="2"/>
      <c r="AE75" s="8"/>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8"/>
      <c r="BK75" s="58"/>
      <c r="BL75" s="58"/>
      <c r="BM75" s="58"/>
      <c r="BN75" s="58"/>
      <c r="BO75" s="58"/>
      <c r="BP75" s="58"/>
    </row>
    <row r="76" spans="1:68" ht="18.95" customHeight="1">
      <c r="A76" s="9">
        <v>8</v>
      </c>
      <c r="B76" s="106"/>
      <c r="C76" s="97"/>
      <c r="D76" s="41" t="str">
        <f t="shared" si="74"/>
        <v/>
      </c>
      <c r="E76" s="41" t="str">
        <f t="shared" si="75"/>
        <v/>
      </c>
      <c r="F76" s="64" t="str">
        <f t="shared" si="76"/>
        <v/>
      </c>
      <c r="G76" s="64" t="str">
        <f t="shared" si="77"/>
        <v xml:space="preserve"> </v>
      </c>
      <c r="H76" s="393"/>
      <c r="I76" s="9">
        <v>8</v>
      </c>
      <c r="J76" s="106"/>
      <c r="K76" s="97"/>
      <c r="L76" s="41" t="str">
        <f t="shared" si="78"/>
        <v/>
      </c>
      <c r="M76" s="221" t="str">
        <f t="shared" si="79"/>
        <v/>
      </c>
      <c r="N76" s="64" t="str">
        <f t="shared" si="80"/>
        <v/>
      </c>
      <c r="O76" s="64" t="str">
        <f t="shared" si="81"/>
        <v xml:space="preserve"> </v>
      </c>
      <c r="P76" s="2"/>
      <c r="Q76" s="48" t="s">
        <v>208</v>
      </c>
      <c r="R76" s="48" t="s">
        <v>211</v>
      </c>
      <c r="S76" s="48">
        <f>IF(Q76=B69,8)+IF(Q76=B70,7)+IF(Q76=B71,6)+IF(Q76=B72,5)+IF(Q76=B73,4)+IF(Q76=B74,3)+IF(Q76=B75,2)+IF(Q76=B76,1)+IF(R76=B69,8)+IF(R76=B70,7)+IF(R76=B71,6)+IF(R76=B72,5)+IF(R76=B73,4)+IF(R76=B74,3)+IF(R76=B75,2)+IF(R76=B76,1)</f>
        <v>0</v>
      </c>
      <c r="T76" s="48">
        <f>IF(R76=J69,8)+IF(R76=J70,7)+IF(R76=J71,6)+IF(R76=J72,5)+IF(R76=J73,4)+IF(R76=J74,3)+IF(R76=J75,2)+IF(R76=J76,1)+IF(Q76=J69,8)+IF(Q76=J70,7)+IF(Q76=J71,6)+IF(Q76=J72,5)+IF(Q76=J73,4)+IF(Q76=J74,3)+IF(Q76=J75,2)+IF(Q76=J76,1)</f>
        <v>0</v>
      </c>
      <c r="U76" s="2"/>
      <c r="V76" s="12"/>
      <c r="W76" s="12"/>
      <c r="X76" s="12"/>
      <c r="Y76" s="12"/>
      <c r="Z76" s="12"/>
      <c r="AA76" s="12"/>
      <c r="AB76" s="191"/>
      <c r="AC76" s="12">
        <f>S76+T76</f>
        <v>0</v>
      </c>
      <c r="AD76" s="2"/>
      <c r="AE76" s="8"/>
      <c r="AF76" s="31"/>
      <c r="AG76" s="31"/>
      <c r="AH76" s="31"/>
      <c r="AI76" s="31"/>
      <c r="AJ76" s="31"/>
      <c r="AK76" s="31"/>
      <c r="AL76" s="31"/>
      <c r="AM76" s="31"/>
      <c r="AN76" s="31"/>
      <c r="AO76" s="31"/>
      <c r="AP76" s="31"/>
      <c r="AQ76" s="31"/>
      <c r="AR76" s="31"/>
      <c r="AS76" s="31"/>
      <c r="AT76" s="31"/>
      <c r="AU76" s="31"/>
      <c r="AV76" s="31"/>
      <c r="AW76" s="31"/>
      <c r="AX76" s="31"/>
      <c r="AY76" s="31"/>
      <c r="AZ76" s="31"/>
      <c r="BA76" s="2"/>
      <c r="BB76" s="2"/>
      <c r="BC76" s="2"/>
      <c r="BD76" s="2"/>
      <c r="BE76" s="2"/>
      <c r="BF76" s="2"/>
      <c r="BG76" s="2"/>
      <c r="BH76" s="2"/>
      <c r="BI76" s="2"/>
      <c r="BJ76" s="58"/>
      <c r="BK76" s="58"/>
      <c r="BL76" s="58"/>
      <c r="BM76" s="58"/>
      <c r="BN76" s="58"/>
      <c r="BO76" s="58"/>
      <c r="BP76" s="58"/>
    </row>
    <row r="77" spans="1:68" ht="18.95" customHeight="1">
      <c r="A77" s="206" t="s">
        <v>0</v>
      </c>
      <c r="B77" s="392" t="s">
        <v>91</v>
      </c>
      <c r="C77" s="392"/>
      <c r="D77" s="392" t="s">
        <v>84</v>
      </c>
      <c r="E77" s="392"/>
      <c r="F77" s="392"/>
      <c r="G77" s="392"/>
      <c r="H77" s="207"/>
      <c r="I77" s="206" t="s">
        <v>1</v>
      </c>
      <c r="J77" s="392" t="str">
        <f>B77</f>
        <v>UNDER 13 GIRLS SHOT</v>
      </c>
      <c r="K77" s="392"/>
      <c r="L77" s="392"/>
      <c r="M77" s="392"/>
      <c r="N77" s="392"/>
      <c r="O77" s="392"/>
      <c r="P77" s="2"/>
      <c r="Q77" s="96"/>
      <c r="R77" s="96"/>
      <c r="S77" s="48"/>
      <c r="T77" s="48"/>
      <c r="U77" s="2"/>
      <c r="V77" s="12"/>
      <c r="W77" s="12"/>
      <c r="X77" s="12"/>
      <c r="Y77" s="12"/>
      <c r="Z77" s="12"/>
      <c r="AA77" s="12"/>
      <c r="AB77" s="191"/>
      <c r="AC77" s="12"/>
      <c r="AD77" s="2"/>
      <c r="AE77" s="8"/>
      <c r="AF77" s="31"/>
      <c r="AG77" s="31"/>
      <c r="AH77" s="31"/>
      <c r="AI77" s="31"/>
      <c r="AJ77" s="31"/>
      <c r="AK77" s="31"/>
      <c r="AL77" s="31"/>
      <c r="AM77" s="31"/>
      <c r="AN77" s="31"/>
      <c r="AO77" s="31"/>
      <c r="AP77" s="31"/>
      <c r="AQ77" s="31"/>
      <c r="AR77" s="31"/>
      <c r="AS77" s="31"/>
      <c r="AT77" s="31"/>
      <c r="AU77" s="2"/>
      <c r="AV77" s="2"/>
      <c r="AW77" s="2"/>
      <c r="AX77" s="2"/>
      <c r="AY77" s="2"/>
      <c r="AZ77" s="2"/>
      <c r="BA77" s="2"/>
      <c r="BB77" s="2"/>
      <c r="BC77" s="2"/>
      <c r="BD77" s="2"/>
      <c r="BE77" s="2"/>
      <c r="BF77" s="2"/>
      <c r="BG77" s="2"/>
      <c r="BH77" s="2"/>
      <c r="BI77" s="2"/>
      <c r="BJ77" s="58"/>
      <c r="BK77" s="58"/>
      <c r="BL77" s="58"/>
      <c r="BM77" s="58"/>
      <c r="BN77" s="58"/>
      <c r="BO77" s="58"/>
      <c r="BP77" s="58"/>
    </row>
    <row r="78" spans="1:68" ht="18.95" customHeight="1">
      <c r="A78" s="9">
        <v>1</v>
      </c>
      <c r="B78" s="37"/>
      <c r="C78" s="97"/>
      <c r="D78" s="41" t="str">
        <f>IF(B78=0,"",VLOOKUP(B78,$AL$27:$AN$42,3,FALSE))</f>
        <v/>
      </c>
      <c r="E78" s="41" t="str">
        <f>IF(B78=0,"",VLOOKUP(B78,$AU$8:$AW$23,3,FALSE))</f>
        <v/>
      </c>
      <c r="F78" s="64" t="str">
        <f>IF(C78="","",IF($AU$55="T"," ",IF($AU$55="F",IF(C78&gt;=$AK$55,"G1",IF(C78&gt;=$AN$55,"G2",IF(C78&gt;=$AQ$55,"G3",IF(C78&gt;=$AT$55,"G4","")))))))</f>
        <v/>
      </c>
      <c r="G78" s="64" t="str">
        <f>IF(C78&gt;=BV11,"AW"," ")</f>
        <v xml:space="preserve"> </v>
      </c>
      <c r="H78" s="393"/>
      <c r="I78" s="9">
        <v>1</v>
      </c>
      <c r="J78" s="37"/>
      <c r="K78" s="97"/>
      <c r="L78" s="41" t="str">
        <f>IF(J78=0,"",VLOOKUP(J78,$AL$27:$AN$42,3,FALSE))</f>
        <v/>
      </c>
      <c r="M78" s="221" t="str">
        <f>IF(J78=0,"",VLOOKUP(J78,$AU$8:$AW$23,3,FALSE))</f>
        <v/>
      </c>
      <c r="N78" s="64" t="str">
        <f>IF(K78="","",IF($AU$55="T"," ",IF($AU$55="F",IF(K78&gt;=$AK$55,"G1",IF(K78&gt;=$AN$55,"G2",IF(K78&gt;=$AQ$55,"G3",IF(K78&gt;=$AT$55,"G4","")))))))</f>
        <v/>
      </c>
      <c r="O78" s="64" t="str">
        <f>IF(K78&gt;=BV11,"AW"," ")</f>
        <v xml:space="preserve"> </v>
      </c>
      <c r="P78" s="2"/>
      <c r="Q78" s="192" t="s">
        <v>0</v>
      </c>
      <c r="R78" s="192" t="s">
        <v>210</v>
      </c>
      <c r="S78" s="192">
        <f>IF(Q78=B78,8)+IF(Q78=B79,7)+IF(Q78=B80,6)+IF(Q78=B81,5)+IF(Q78=B82,4)+IF(Q78=B83,3)+IF(Q78=B84,2)+IF(Q78=B85,1)+IF(R78=B78,8)+IF(R78=B79,7)+IF(R78=B80,6)+IF(R78=B81,5)+IF(R78=B82,4)+IF(R78=B83,3)+IF(R78=B84,2)+IF(R78=B85,1)</f>
        <v>0</v>
      </c>
      <c r="T78" s="192">
        <f>IF(Q78=J78,8)+IF(Q78=J79,7)+IF(Q78=J80,6)+IF(Q78=J81,5)+IF(Q78=J82,4)+IF(Q78=J83,3)+IF(Q78=J84,2)+IF(Q78=J85,1)+IF(R78=J78,8)+IF(R78=J79,7)+IF(R78=J80,6)+IF(R78=J81,5)+IF(R78=J82,4)+IF(R78=J83,3)+IF(R78=J84,2)+IF(R78=J85,1)</f>
        <v>0</v>
      </c>
      <c r="U78" s="2"/>
      <c r="V78" s="95">
        <f>S78+T78</f>
        <v>0</v>
      </c>
      <c r="W78" s="12"/>
      <c r="X78" s="12"/>
      <c r="Y78" s="12"/>
      <c r="Z78" s="12"/>
      <c r="AA78" s="12"/>
      <c r="AB78" s="191"/>
      <c r="AC78" s="12"/>
      <c r="AD78" s="2"/>
      <c r="AE78" s="8"/>
      <c r="AF78" s="45"/>
      <c r="AG78" s="45"/>
      <c r="AH78" s="45"/>
      <c r="AI78" s="45"/>
      <c r="AJ78" s="45"/>
      <c r="AK78" s="45"/>
      <c r="AL78" s="45"/>
      <c r="AM78" s="45"/>
      <c r="AN78" s="45"/>
      <c r="AO78" s="45"/>
      <c r="AP78" s="45"/>
      <c r="AQ78" s="45"/>
      <c r="AR78" s="45"/>
      <c r="AS78" s="45"/>
      <c r="AT78" s="45"/>
      <c r="AU78" s="45"/>
      <c r="AV78" s="45"/>
      <c r="AW78" s="45"/>
    </row>
    <row r="79" spans="1:68" ht="18.95" customHeight="1">
      <c r="A79" s="9">
        <v>2</v>
      </c>
      <c r="B79" s="37"/>
      <c r="C79" s="97"/>
      <c r="D79" s="41" t="str">
        <f t="shared" ref="D79:D85" si="82">IF(B79=0,"",VLOOKUP(B79,$AL$27:$AN$42,3,FALSE))</f>
        <v/>
      </c>
      <c r="E79" s="41" t="str">
        <f t="shared" ref="E79:E85" si="83">IF(B79=0,"",VLOOKUP(B79,$AU$8:$AW$23,3,FALSE))</f>
        <v/>
      </c>
      <c r="F79" s="64" t="str">
        <f t="shared" ref="F79:F85" si="84">IF(C79="","",IF($AU$55="T"," ",IF($AU$55="F",IF(C79&gt;=$AK$55,"G1",IF(C79&gt;=$AN$55,"G2",IF(C79&gt;=$AQ$55,"G3",IF(C79&gt;=$AT$55,"G4","")))))))</f>
        <v/>
      </c>
      <c r="G79" s="64" t="str">
        <f t="shared" ref="G79:G85" si="85">IF(C79&gt;=BV12,"AW"," ")</f>
        <v xml:space="preserve"> </v>
      </c>
      <c r="H79" s="393"/>
      <c r="I79" s="9">
        <v>2</v>
      </c>
      <c r="J79" s="37"/>
      <c r="K79" s="97"/>
      <c r="L79" s="41" t="str">
        <f t="shared" ref="L79:L85" si="86">IF(J79=0,"",VLOOKUP(J79,$AL$27:$AN$42,3,FALSE))</f>
        <v/>
      </c>
      <c r="M79" s="221" t="str">
        <f t="shared" ref="M79:M85" si="87">IF(J79=0,"",VLOOKUP(J79,$AU$8:$AW$23,3,FALSE))</f>
        <v/>
      </c>
      <c r="N79" s="64" t="str">
        <f t="shared" ref="N79:N85" si="88">IF(K79="","",IF($AU$55="T"," ",IF($AU$55="F",IF(K79&gt;=$AK$55,"G1",IF(K79&gt;=$AN$55,"G2",IF(K79&gt;=$AQ$55,"G3",IF(K79&gt;=$AT$55,"G4","")))))))</f>
        <v/>
      </c>
      <c r="O79" s="64" t="str">
        <f t="shared" ref="O79:O85" si="89">IF(K79&gt;=BV12,"AW"," ")</f>
        <v xml:space="preserve"> </v>
      </c>
      <c r="P79" s="2"/>
      <c r="Q79" s="48" t="s">
        <v>190</v>
      </c>
      <c r="R79" s="48" t="s">
        <v>191</v>
      </c>
      <c r="S79" s="48">
        <f>IF(Q79=B78,8)+IF(Q79=B79,7)+IF(Q79=B80,6)+IF(Q79=B81,5)+IF(Q79=B82,4)+IF(Q79=B83,3)+IF(Q79=B84,2)+IF(Q79=B85,1)+IF(R79=B78,8)+IF(R79=B79,7)+IF(R79=B80,6)+IF(R79=B81,5)+IF(R79=B82,4)+IF(R79=B83,3)+IF(R79=B84,2)+IF(R79=B85,1)</f>
        <v>0</v>
      </c>
      <c r="T79" s="48">
        <f>IF(R79=J78,8)+IF(R79=J79,7)+IF(R79=J80,6)+IF(R79=J81,5)+IF(R79=J82,4)+IF(R79=J83,3)+IF(R79=J84,2)+IF(R79=J85,1)+IF(Q79=J78,8)+IF(Q79=J79,7)+IF(Q79=J80,6)+IF(Q79=J81,5)+IF(Q79=J82,4)+IF(Q79=J83,3)+IF(Q79=J84,2)+IF(Q79=J85,1)</f>
        <v>0</v>
      </c>
      <c r="U79" s="2"/>
      <c r="V79" s="12"/>
      <c r="W79" s="12">
        <f>S79+T79</f>
        <v>0</v>
      </c>
      <c r="X79" s="12"/>
      <c r="Y79" s="12"/>
      <c r="Z79" s="12"/>
      <c r="AA79" s="12"/>
      <c r="AB79" s="191"/>
      <c r="AC79" s="12"/>
      <c r="AD79" s="2"/>
      <c r="AE79" s="8"/>
      <c r="AF79" s="45"/>
      <c r="AG79" s="45"/>
      <c r="AH79" s="45"/>
      <c r="AI79" s="45"/>
      <c r="AJ79" s="45"/>
      <c r="AK79" s="45"/>
      <c r="AL79" s="45"/>
      <c r="AM79" s="45"/>
      <c r="AN79" s="45"/>
      <c r="AO79" s="45"/>
      <c r="AP79" s="45"/>
      <c r="AQ79" s="45"/>
      <c r="AR79" s="45"/>
      <c r="AS79" s="45"/>
      <c r="AT79" s="45"/>
      <c r="AU79" s="45"/>
      <c r="AV79" s="45"/>
      <c r="AW79" s="45"/>
    </row>
    <row r="80" spans="1:68" ht="18.95" customHeight="1">
      <c r="A80" s="9">
        <v>3</v>
      </c>
      <c r="B80" s="37"/>
      <c r="C80" s="97"/>
      <c r="D80" s="41" t="str">
        <f t="shared" si="82"/>
        <v/>
      </c>
      <c r="E80" s="41" t="str">
        <f t="shared" si="83"/>
        <v/>
      </c>
      <c r="F80" s="64" t="str">
        <f t="shared" si="84"/>
        <v/>
      </c>
      <c r="G80" s="64" t="str">
        <f t="shared" si="85"/>
        <v xml:space="preserve"> </v>
      </c>
      <c r="H80" s="393"/>
      <c r="I80" s="9">
        <v>3</v>
      </c>
      <c r="J80" s="37"/>
      <c r="K80" s="97"/>
      <c r="L80" s="41" t="str">
        <f t="shared" si="86"/>
        <v/>
      </c>
      <c r="M80" s="221" t="str">
        <f t="shared" si="87"/>
        <v/>
      </c>
      <c r="N80" s="64" t="str">
        <f t="shared" si="88"/>
        <v/>
      </c>
      <c r="O80" s="64" t="str">
        <f t="shared" si="89"/>
        <v xml:space="preserve"> </v>
      </c>
      <c r="P80" s="2"/>
      <c r="Q80" s="48" t="s">
        <v>1</v>
      </c>
      <c r="R80" s="48" t="s">
        <v>209</v>
      </c>
      <c r="S80" s="48">
        <f>IF(Q80=B78,8)+IF(Q80=B79,7)+IF(Q80=B80,6)+IF(Q80=B81,5)+IF(Q80=B82,4)+IF(Q80=B83,3)+IF(Q80=B84,2)+IF(Q80=B85,1)+IF(R80=B78,8)+IF(R80=B79,7)+IF(R80=B80,6)+IF(R80=B81,5)+IF(R80=B82,4)+IF(R80=B83,3)+IF(R80=B84,2)+IF(R80=B85,1)</f>
        <v>0</v>
      </c>
      <c r="T80" s="48">
        <f>IF(R80=J78,8)+IF(R80=J79,7)+IF(R80=J80,6)+IF(R80=J81,5)+IF(R80=J82,4)+IF(R80=J83,3)+IF(R80=J84,2)+IF(R80=J85,1)+IF(Q80=J78,8)+IF(Q80=J79,7)+IF(Q80=J80,6)+IF(Q80=J81,5)+IF(Q80=J82,4)+IF(Q80=J83,3)+IF(Q80=J84,2)+IF(Q80=J85,1)</f>
        <v>0</v>
      </c>
      <c r="U80" s="2"/>
      <c r="V80" s="12"/>
      <c r="W80" s="12"/>
      <c r="X80" s="12">
        <f>S80+T80</f>
        <v>0</v>
      </c>
      <c r="Y80" s="12"/>
      <c r="Z80" s="12"/>
      <c r="AA80" s="12"/>
      <c r="AB80" s="191"/>
      <c r="AC80" s="12"/>
      <c r="AD80" s="2"/>
      <c r="AE80" s="8"/>
      <c r="AF80" s="45"/>
      <c r="AG80" s="45"/>
      <c r="AH80" s="45"/>
      <c r="AI80" s="45"/>
      <c r="AJ80" s="45"/>
      <c r="AK80" s="45"/>
      <c r="AL80" s="45"/>
      <c r="AM80" s="45"/>
      <c r="AN80" s="45"/>
      <c r="AO80" s="45"/>
      <c r="AP80" s="45"/>
      <c r="AQ80" s="45"/>
      <c r="AR80" s="45"/>
      <c r="AS80" s="45"/>
      <c r="AT80" s="45"/>
      <c r="AU80" s="45"/>
      <c r="AV80" s="45"/>
      <c r="AW80" s="45"/>
    </row>
    <row r="81" spans="1:90" ht="18.95" customHeight="1">
      <c r="A81" s="9">
        <v>4</v>
      </c>
      <c r="B81" s="37"/>
      <c r="C81" s="97"/>
      <c r="D81" s="41" t="str">
        <f t="shared" si="82"/>
        <v/>
      </c>
      <c r="E81" s="41" t="str">
        <f t="shared" si="83"/>
        <v/>
      </c>
      <c r="F81" s="64" t="str">
        <f t="shared" si="84"/>
        <v/>
      </c>
      <c r="G81" s="64" t="str">
        <f t="shared" si="85"/>
        <v xml:space="preserve"> </v>
      </c>
      <c r="H81" s="393"/>
      <c r="I81" s="9">
        <v>4</v>
      </c>
      <c r="J81" s="37"/>
      <c r="K81" s="97"/>
      <c r="L81" s="41" t="str">
        <f t="shared" si="86"/>
        <v/>
      </c>
      <c r="M81" s="221" t="str">
        <f t="shared" si="87"/>
        <v/>
      </c>
      <c r="N81" s="64" t="str">
        <f t="shared" si="88"/>
        <v/>
      </c>
      <c r="O81" s="64" t="str">
        <f t="shared" si="89"/>
        <v xml:space="preserve"> </v>
      </c>
      <c r="P81" s="2"/>
      <c r="Q81" s="264" t="s">
        <v>258</v>
      </c>
      <c r="R81" s="264" t="s">
        <v>259</v>
      </c>
      <c r="S81" s="48">
        <f>IF(Q81=B78,8)+IF(Q81=B79,7)+IF(Q81=B80,6)+IF(Q81=B81,5)+IF(Q81=B82,4)+IF(Q81=B83,3)+IF(Q81=B84,2)+IF(Q81=B85,1)+IF(R81=B78,8)+IF(R81=B79,7)+IF(R81=B80,6)+IF(R81=B81,5)+IF(R81=B82,4)+IF(R81=B83,3)+IF(R81=B84,2)+IF(R81=B85,1)</f>
        <v>0</v>
      </c>
      <c r="T81" s="48">
        <f>IF(R81=J78,8)+IF(R81=J79,7)+IF(R81=J80,6)+IF(R81=J81,5)+IF(R81=J82,4)+IF(R81=J83,3)+IF(R81=J84,2)+IF(R81=J85,1)+IF(Q81=J78,8)+IF(Q81=J79,7)+IF(Q81=J80,6)+IF(Q81=J81,5)+IF(Q81=J82,4)+IF(Q81=J83,3)+IF(Q81=J84,2)+IF(Q81=J85,1)</f>
        <v>0</v>
      </c>
      <c r="U81" s="2"/>
      <c r="V81" s="12"/>
      <c r="W81" s="12"/>
      <c r="X81" s="12"/>
      <c r="Y81" s="12">
        <f>S81+T81</f>
        <v>0</v>
      </c>
      <c r="Z81" s="12"/>
      <c r="AA81" s="12"/>
      <c r="AB81" s="191"/>
      <c r="AC81" s="12"/>
      <c r="AD81" s="2"/>
      <c r="AE81" s="8"/>
      <c r="AF81" s="45"/>
      <c r="AG81" s="45"/>
      <c r="AH81" s="45"/>
      <c r="AI81" s="45"/>
      <c r="AJ81" s="45"/>
      <c r="AK81" s="45"/>
      <c r="AL81" s="45"/>
      <c r="AM81" s="45"/>
      <c r="AN81" s="45"/>
      <c r="AO81" s="45"/>
      <c r="AP81" s="45"/>
      <c r="AQ81" s="45"/>
      <c r="AR81" s="45"/>
      <c r="AS81" s="45"/>
      <c r="AT81" s="45"/>
      <c r="AU81" s="45"/>
      <c r="AV81" s="45"/>
      <c r="AW81" s="45"/>
    </row>
    <row r="82" spans="1:90" ht="18.95" customHeight="1">
      <c r="A82" s="9">
        <v>5</v>
      </c>
      <c r="B82" s="37"/>
      <c r="C82" s="97"/>
      <c r="D82" s="41" t="str">
        <f t="shared" si="82"/>
        <v/>
      </c>
      <c r="E82" s="41" t="str">
        <f t="shared" si="83"/>
        <v/>
      </c>
      <c r="F82" s="64" t="str">
        <f t="shared" si="84"/>
        <v/>
      </c>
      <c r="G82" s="64" t="str">
        <f t="shared" si="85"/>
        <v xml:space="preserve"> </v>
      </c>
      <c r="H82" s="393"/>
      <c r="I82" s="9">
        <v>5</v>
      </c>
      <c r="J82" s="37"/>
      <c r="K82" s="97"/>
      <c r="L82" s="41" t="str">
        <f t="shared" si="86"/>
        <v/>
      </c>
      <c r="M82" s="221" t="str">
        <f t="shared" si="87"/>
        <v/>
      </c>
      <c r="N82" s="64" t="str">
        <f t="shared" si="88"/>
        <v/>
      </c>
      <c r="O82" s="64" t="str">
        <f t="shared" si="89"/>
        <v xml:space="preserve"> </v>
      </c>
      <c r="P82" s="2"/>
      <c r="Q82" s="48" t="s">
        <v>20</v>
      </c>
      <c r="R82" s="48" t="s">
        <v>19</v>
      </c>
      <c r="S82" s="48">
        <f>IF(Q82=B78,8)+IF(Q82=B79,7)+IF(Q82=B80,6)+IF(Q82=B81,5)+IF(Q82=B82,4)+IF(Q82=B83,3)+IF(Q82=B84,2)+IF(Q82=B85,1)+IF(R82=B78,8)+IF(R82=B79,7)+IF(R82=B80,6)+IF(R82=B81,5)+IF(R82=B82,4)+IF(R82=B83,3)+IF(R82=B84,2)+IF(R82=B85,1)</f>
        <v>0</v>
      </c>
      <c r="T82" s="48">
        <f>IF(R82=J78,8)+IF(R82=J79,7)+IF(R82=J80,6)+IF(R82=J81,5)+IF(R82=J82,4)+IF(R82=J83,3)+IF(R82=J84,2)+IF(R82=J85,1)+IF(Q82=J78,8)+IF(Q82=J79,7)+IF(Q82=J80,6)+IF(Q82=J81,5)+IF(Q82=J82,4)+IF(Q82=J83,3)+IF(Q82=J84,2)+IF(Q82=J85,1)</f>
        <v>0</v>
      </c>
      <c r="U82" s="2"/>
      <c r="V82" s="12"/>
      <c r="W82" s="12"/>
      <c r="X82" s="12"/>
      <c r="Y82" s="12"/>
      <c r="Z82" s="12">
        <f>S82+T82</f>
        <v>0</v>
      </c>
      <c r="AA82" s="12"/>
      <c r="AB82" s="191"/>
      <c r="AC82" s="12"/>
      <c r="AD82" s="2"/>
      <c r="AE82" s="8"/>
    </row>
    <row r="83" spans="1:90" ht="18.95" customHeight="1">
      <c r="A83" s="9">
        <v>6</v>
      </c>
      <c r="B83" s="37"/>
      <c r="C83" s="97"/>
      <c r="D83" s="41" t="str">
        <f t="shared" si="82"/>
        <v/>
      </c>
      <c r="E83" s="41" t="str">
        <f t="shared" si="83"/>
        <v/>
      </c>
      <c r="F83" s="64" t="str">
        <f t="shared" si="84"/>
        <v/>
      </c>
      <c r="G83" s="64" t="str">
        <f t="shared" si="85"/>
        <v xml:space="preserve"> </v>
      </c>
      <c r="H83" s="393"/>
      <c r="I83" s="9">
        <v>6</v>
      </c>
      <c r="J83" s="106"/>
      <c r="K83" s="97"/>
      <c r="L83" s="41" t="str">
        <f t="shared" si="86"/>
        <v/>
      </c>
      <c r="M83" s="221" t="str">
        <f t="shared" si="87"/>
        <v/>
      </c>
      <c r="N83" s="64" t="str">
        <f t="shared" si="88"/>
        <v/>
      </c>
      <c r="O83" s="64" t="str">
        <f t="shared" si="89"/>
        <v xml:space="preserve"> </v>
      </c>
      <c r="P83" s="2"/>
      <c r="Q83" s="48" t="s">
        <v>188</v>
      </c>
      <c r="R83" s="48" t="s">
        <v>189</v>
      </c>
      <c r="S83" s="48">
        <f>IF(Q83=B78,8)+IF(Q83=B79,7)+IF(Q83=B80,6)+IF(Q83=B81,5)+IF(Q83=B82,4)+IF(Q83=B83,3)+IF(Q83=B84,2)+IF(Q83=B85,1)+IF(R83=B78,8)+IF(R83=B79,7)+IF(R83=B80,6)+IF(R83=B81,5)+IF(R83=B82,4)+IF(R83=B83,3)+IF(R83=B84,2)+IF(R83=B85,1)</f>
        <v>0</v>
      </c>
      <c r="T83" s="48">
        <f>IF(R83=J78,8)+IF(R83=J79,7)+IF(R83=J80,6)+IF(R83=J81,5)+IF(R83=J82,4)+IF(R83=J83,3)+IF(R83=J84,2)+IF(R83=J85,1)+IF(Q83=J78,8)+IF(Q83=J79,7)+IF(Q83=J80,6)+IF(Q83=J81,5)+IF(Q83=J82,4)+IF(Q83=J83,3)+IF(Q83=J84,2)+IF(Q83=J85,1)</f>
        <v>0</v>
      </c>
      <c r="U83" s="2"/>
      <c r="V83" s="12"/>
      <c r="W83" s="12"/>
      <c r="X83" s="12"/>
      <c r="Y83" s="12"/>
      <c r="Z83" s="12"/>
      <c r="AA83" s="12">
        <f>S83+T83</f>
        <v>0</v>
      </c>
      <c r="AB83" s="191"/>
      <c r="AC83" s="12"/>
      <c r="AD83" s="2"/>
      <c r="AE83" s="8"/>
    </row>
    <row r="84" spans="1:90" ht="18.95" customHeight="1">
      <c r="A84" s="9">
        <v>7</v>
      </c>
      <c r="B84" s="106"/>
      <c r="C84" s="97"/>
      <c r="D84" s="41" t="str">
        <f t="shared" si="82"/>
        <v/>
      </c>
      <c r="E84" s="41" t="str">
        <f t="shared" si="83"/>
        <v/>
      </c>
      <c r="F84" s="64" t="str">
        <f t="shared" si="84"/>
        <v/>
      </c>
      <c r="G84" s="64" t="str">
        <f t="shared" si="85"/>
        <v xml:space="preserve"> </v>
      </c>
      <c r="H84" s="393"/>
      <c r="I84" s="9">
        <v>7</v>
      </c>
      <c r="J84" s="106"/>
      <c r="K84" s="97"/>
      <c r="L84" s="41" t="str">
        <f t="shared" si="86"/>
        <v/>
      </c>
      <c r="M84" s="221" t="str">
        <f t="shared" si="87"/>
        <v/>
      </c>
      <c r="N84" s="64" t="str">
        <f t="shared" si="88"/>
        <v/>
      </c>
      <c r="O84" s="64" t="str">
        <f t="shared" si="89"/>
        <v xml:space="preserve"> </v>
      </c>
      <c r="P84" s="2"/>
      <c r="Q84" s="48" t="s">
        <v>227</v>
      </c>
      <c r="R84" s="48" t="s">
        <v>228</v>
      </c>
      <c r="S84" s="48">
        <f>IF(Q84=B78,8)+IF(Q84=B79,7)+IF(Q84=B80,6)+IF(Q84=B81,5)+IF(Q84=B82,4)+IF(Q84=B83,3)+IF(Q84=B84,2)+IF(Q84=B85,1)+IF(R84=B78,8)+IF(R84=B79,7)+IF(R84=B80,6)+IF(R84=B81,5)+IF(R84=B82,4)+IF(R84=B83,3)+IF(R84=B84,2)+IF(R84=B85,1)</f>
        <v>0</v>
      </c>
      <c r="T84" s="48">
        <f>IF(R84=J78,8)+IF(R84=J79,7)+IF(R84=J80,6)+IF(R84=J81,5)+IF(R84=J82,4)+IF(R84=J83,3)+IF(R84=J84,2)+IF(R84=J85,1)+IF(Q84=J78,8)+IF(Q84=J79,7)+IF(Q84=J80,6)+IF(Q84=J81,5)+IF(Q84=J82,4)+IF(Q84=J83,3)+IF(Q84=J84,2)+IF(Q84=J85,1)</f>
        <v>0</v>
      </c>
      <c r="U84" s="2"/>
      <c r="V84" s="12"/>
      <c r="W84" s="12"/>
      <c r="X84" s="12"/>
      <c r="Y84" s="12"/>
      <c r="Z84" s="12"/>
      <c r="AA84" s="12"/>
      <c r="AB84" s="191">
        <f>S84+T84</f>
        <v>0</v>
      </c>
      <c r="AC84" s="12"/>
      <c r="AD84" s="2"/>
      <c r="AE84" s="8"/>
    </row>
    <row r="85" spans="1:90" ht="18.95" customHeight="1">
      <c r="A85" s="9">
        <v>8</v>
      </c>
      <c r="B85" s="106"/>
      <c r="C85" s="97"/>
      <c r="D85" s="41" t="str">
        <f t="shared" si="82"/>
        <v/>
      </c>
      <c r="E85" s="41" t="str">
        <f t="shared" si="83"/>
        <v/>
      </c>
      <c r="F85" s="64" t="str">
        <f t="shared" si="84"/>
        <v/>
      </c>
      <c r="G85" s="64" t="str">
        <f t="shared" si="85"/>
        <v xml:space="preserve"> </v>
      </c>
      <c r="H85" s="393"/>
      <c r="I85" s="9">
        <v>8</v>
      </c>
      <c r="J85" s="106"/>
      <c r="K85" s="97"/>
      <c r="L85" s="41" t="str">
        <f t="shared" si="86"/>
        <v/>
      </c>
      <c r="M85" s="221" t="str">
        <f t="shared" si="87"/>
        <v/>
      </c>
      <c r="N85" s="64" t="str">
        <f t="shared" si="88"/>
        <v/>
      </c>
      <c r="O85" s="64" t="str">
        <f t="shared" si="89"/>
        <v xml:space="preserve"> </v>
      </c>
      <c r="P85" s="2"/>
      <c r="Q85" s="48" t="s">
        <v>208</v>
      </c>
      <c r="R85" s="48" t="s">
        <v>211</v>
      </c>
      <c r="S85" s="48">
        <f>IF(Q85=B78,8)+IF(Q85=B79,7)+IF(Q85=B80,6)+IF(Q85=B81,5)+IF(Q85=B82,4)+IF(Q85=B83,3)+IF(Q85=B84,2)+IF(Q85=B85,1)+IF(R85=B78,8)+IF(R85=B79,7)+IF(R85=B80,6)+IF(R85=B81,5)+IF(R85=B82,4)+IF(R85=B83,3)+IF(R85=B84,2)+IF(R85=B85,1)</f>
        <v>0</v>
      </c>
      <c r="T85" s="48">
        <f>IF(R85=J78,8)+IF(R85=J79,7)+IF(R85=J80,6)+IF(R85=J81,5)+IF(R85=J82,4)+IF(R85=J83,3)+IF(R85=J84,2)+IF(R85=J85,1)+IF(Q85=J78,8)+IF(Q85=J79,7)+IF(Q85=J80,6)+IF(Q85=J81,5)+IF(Q85=J82,4)+IF(Q85=J83,3)+IF(Q85=J84,2)+IF(Q85=J85,1)</f>
        <v>0</v>
      </c>
      <c r="U85" s="2"/>
      <c r="V85" s="12"/>
      <c r="W85" s="12"/>
      <c r="X85" s="12"/>
      <c r="Y85" s="12"/>
      <c r="Z85" s="12"/>
      <c r="AA85" s="12"/>
      <c r="AB85" s="191"/>
      <c r="AC85" s="12">
        <f>S85+T85</f>
        <v>0</v>
      </c>
      <c r="AD85" s="2"/>
      <c r="AE85" s="8"/>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58"/>
      <c r="BK85" s="58"/>
      <c r="BL85" s="58"/>
      <c r="BM85" s="58"/>
      <c r="BN85" s="58"/>
      <c r="BO85" s="58"/>
      <c r="BP85" s="58"/>
      <c r="BQ85" s="80"/>
    </row>
    <row r="86" spans="1:90" ht="18.95" customHeight="1">
      <c r="A86" s="206" t="s">
        <v>0</v>
      </c>
      <c r="B86" s="392" t="s">
        <v>92</v>
      </c>
      <c r="C86" s="392"/>
      <c r="D86" s="392" t="s">
        <v>84</v>
      </c>
      <c r="E86" s="392"/>
      <c r="F86" s="392"/>
      <c r="G86" s="392"/>
      <c r="H86" s="207"/>
      <c r="I86" s="206" t="s">
        <v>1</v>
      </c>
      <c r="J86" s="392" t="str">
        <f>B86</f>
        <v>UNDER 13 GIRLS DISCUS</v>
      </c>
      <c r="K86" s="392"/>
      <c r="L86" s="392"/>
      <c r="M86" s="392"/>
      <c r="N86" s="392"/>
      <c r="O86" s="392"/>
      <c r="P86" s="2"/>
      <c r="Q86" s="96"/>
      <c r="R86" s="96"/>
      <c r="S86" s="48"/>
      <c r="T86" s="48"/>
      <c r="U86" s="2"/>
      <c r="V86" s="12"/>
      <c r="W86" s="12"/>
      <c r="X86" s="12"/>
      <c r="Y86" s="12"/>
      <c r="Z86" s="12"/>
      <c r="AA86" s="12"/>
      <c r="AB86" s="191"/>
      <c r="AC86" s="12"/>
      <c r="AD86" s="2"/>
      <c r="AE86" s="8"/>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58"/>
      <c r="BK86" s="58"/>
      <c r="BL86" s="58"/>
      <c r="BM86" s="58"/>
      <c r="BN86" s="58"/>
      <c r="BO86" s="58"/>
      <c r="BP86" s="58"/>
      <c r="BQ86" s="80"/>
    </row>
    <row r="87" spans="1:90" ht="18.95" customHeight="1">
      <c r="A87" s="9">
        <v>1</v>
      </c>
      <c r="B87" s="364" t="s">
        <v>437</v>
      </c>
      <c r="C87" s="97">
        <v>27.91</v>
      </c>
      <c r="D87" s="41" t="str">
        <f>IF(B87=0,"",VLOOKUP(B87,$AO$27:$AQ$42,3,FALSE))</f>
        <v>Kiah-Jay Stevens</v>
      </c>
      <c r="E87" s="41" t="str">
        <f>IF(B87=0,"",VLOOKUP(B87,$AU$8:$AW$23,3,FALSE))</f>
        <v>TEAM KENNET</v>
      </c>
      <c r="F87" s="64" t="str">
        <f>IF(C87="","",IF($AU$54="T"," ",IF($AU$54="F",IF(C87&gt;=$AK$54,"G1",IF(C87&gt;=$AN$54,"G2",IF(C87&gt;=$AQ$54,"G3",IF(C87&gt;=$AT$54,"G4","")))))))</f>
        <v>G1</v>
      </c>
      <c r="G87" s="64" t="str">
        <f>IF(C87&gt;=BW11,"AW"," ")</f>
        <v>AW</v>
      </c>
      <c r="H87" s="393"/>
      <c r="I87" s="9">
        <v>1</v>
      </c>
      <c r="J87" s="364" t="s">
        <v>828</v>
      </c>
      <c r="K87" s="97">
        <v>16.63</v>
      </c>
      <c r="L87" s="41" t="str">
        <f>IF(J87=0,"",VLOOKUP(J87,$AO$27:$AQ$42,3,FALSE))</f>
        <v>Petrina Chantler Edmond</v>
      </c>
      <c r="M87" s="221" t="str">
        <f>IF(J87=0,"",VLOOKUP(J87,$AU$8:$AW$23,3,FALSE))</f>
        <v>RADLEY</v>
      </c>
      <c r="N87" s="64" t="str">
        <f>IF(K87="","",IF($AU$54="T"," ",IF($AU$54="F",IF(K87&gt;=$AK$54,"G1",IF(K87&gt;=$AN$54,"G2",IF(K87&gt;=$AQ$54,"G3",IF(K87&gt;=$AT$54,"G4","")))))))</f>
        <v>G4</v>
      </c>
      <c r="O87" s="64" t="str">
        <f>IF(K87&gt;=BW11,"AW"," ")</f>
        <v>AW</v>
      </c>
      <c r="P87" s="2"/>
      <c r="Q87" s="192" t="s">
        <v>0</v>
      </c>
      <c r="R87" s="192" t="s">
        <v>210</v>
      </c>
      <c r="S87" s="192">
        <f>IF(Q87=B87,8)+IF(Q87=B88,7)+IF(Q87=B89,6)+IF(Q87=B90,5)+IF(Q87=B91,4)+IF(Q87=B92,3)+IF(Q87=B93,2)+IF(Q87=B94,1)+IF(R87=B87,8)+IF(R87=B88,7)+IF(R87=B89,6)+IF(R87=B90,5)+IF(R87=B91,4)+IF(R87=B92,3)+IF(R87=B93,2)+IF(R87=B94,1)</f>
        <v>0</v>
      </c>
      <c r="T87" s="192">
        <f>IF(Q87=J87,8)+IF(Q87=J88,7)+IF(Q87=J89,6)+IF(Q87=J90,5)+IF(Q87=J91,4)+IF(Q87=J92,3)+IF(Q87=J93,2)+IF(Q87=J94,1)+IF(R87=J87,8)+IF(R87=J88,7)+IF(R87=J89,6)+IF(R87=J90,5)+IF(R87=J91,4)+IF(R87=J92,3)+IF(R87=J93,2)+IF(R87=J94,1)</f>
        <v>4</v>
      </c>
      <c r="U87" s="2"/>
      <c r="V87" s="95">
        <f>S87+T87</f>
        <v>4</v>
      </c>
      <c r="W87" s="12"/>
      <c r="X87" s="12"/>
      <c r="Y87" s="12"/>
      <c r="Z87" s="12"/>
      <c r="AA87" s="12"/>
      <c r="AB87" s="191"/>
      <c r="AC87" s="12"/>
      <c r="AD87" s="2"/>
      <c r="AE87" s="8"/>
      <c r="AF87" s="6"/>
      <c r="AG87" s="6"/>
      <c r="AH87" s="2"/>
      <c r="AI87" s="6"/>
      <c r="AJ87" s="6"/>
      <c r="AK87" s="2"/>
      <c r="AL87" s="6"/>
      <c r="AM87" s="6"/>
      <c r="AN87" s="2"/>
      <c r="AO87" s="6"/>
      <c r="AP87" s="6"/>
      <c r="AQ87" s="2"/>
      <c r="AR87" s="6"/>
      <c r="AS87" s="6"/>
      <c r="AT87" s="2"/>
      <c r="AU87" s="6"/>
      <c r="AV87" s="6"/>
      <c r="AW87" s="2"/>
      <c r="AX87" s="6"/>
      <c r="AY87" s="6"/>
      <c r="AZ87" s="2"/>
      <c r="BA87" s="6"/>
      <c r="BB87" s="6"/>
      <c r="BC87" s="6"/>
      <c r="BD87" s="6"/>
      <c r="BE87" s="6"/>
      <c r="BF87" s="6"/>
      <c r="BG87" s="6"/>
      <c r="BH87" s="6"/>
      <c r="BI87" s="6"/>
      <c r="BJ87" s="58"/>
      <c r="BK87" s="79"/>
      <c r="BL87" s="58"/>
      <c r="BM87" s="79"/>
      <c r="BN87" s="58"/>
      <c r="BO87" s="79"/>
      <c r="BP87" s="58"/>
      <c r="BQ87" s="80"/>
    </row>
    <row r="88" spans="1:90" ht="18.95" customHeight="1">
      <c r="A88" s="9">
        <v>2</v>
      </c>
      <c r="B88" s="364" t="s">
        <v>832</v>
      </c>
      <c r="C88" s="97">
        <v>17.440000000000001</v>
      </c>
      <c r="D88" s="41" t="str">
        <f t="shared" ref="D88:D94" si="90">IF(B88=0,"",VLOOKUP(B88,$AO$27:$AQ$42,3,FALSE))</f>
        <v>Chloe Barlow</v>
      </c>
      <c r="E88" s="41" t="str">
        <f t="shared" ref="E88:E94" si="91">IF(B88=0,"",VLOOKUP(B88,$AU$8:$AW$23,3,FALSE))</f>
        <v>RADLEY</v>
      </c>
      <c r="F88" s="64" t="str">
        <f t="shared" ref="F88:F94" si="92">IF(C88="","",IF($AU$54="T"," ",IF($AU$54="F",IF(C88&gt;=$AK$54,"G1",IF(C88&gt;=$AN$54,"G2",IF(C88&gt;=$AQ$54,"G3",IF(C88&gt;=$AT$54,"G4","")))))))</f>
        <v>G4</v>
      </c>
      <c r="G88" s="64" t="str">
        <f t="shared" ref="G88:G94" si="93">IF(C88&gt;=BW12,"AW"," ")</f>
        <v>AW</v>
      </c>
      <c r="H88" s="393"/>
      <c r="I88" s="9">
        <v>2</v>
      </c>
      <c r="J88" s="364" t="s">
        <v>850</v>
      </c>
      <c r="K88" s="51">
        <v>11.7</v>
      </c>
      <c r="L88" s="41" t="str">
        <f t="shared" ref="L88:L94" si="94">IF(J88=0,"",VLOOKUP(J88,$AO$27:$AQ$42,3,FALSE))</f>
        <v>FRANCESCA COEY</v>
      </c>
      <c r="M88" s="221" t="str">
        <f t="shared" ref="M88:M94" si="95">IF(J88=0,"",VLOOKUP(J88,$AU$8:$AW$23,3,FALSE))</f>
        <v>WITNEY</v>
      </c>
      <c r="N88" s="64" t="str">
        <f t="shared" ref="N88:N94" si="96">IF(K88="","",IF($AU$54="T"," ",IF($AU$54="F",IF(K88&gt;=$AK$54,"G1",IF(K88&gt;=$AN$54,"G2",IF(K88&gt;=$AQ$54,"G3",IF(K88&gt;=$AT$54,"G4","")))))))</f>
        <v/>
      </c>
      <c r="O88" s="64" t="str">
        <f t="shared" ref="O88:O94" si="97">IF(K88&gt;=BW12,"AW"," ")</f>
        <v xml:space="preserve"> </v>
      </c>
      <c r="P88" s="2"/>
      <c r="Q88" s="48" t="s">
        <v>190</v>
      </c>
      <c r="R88" s="48" t="s">
        <v>191</v>
      </c>
      <c r="S88" s="48">
        <f>IF(Q88=B87,8)+IF(Q88=B88,7)+IF(Q88=B89,6)+IF(Q88=B90,5)+IF(Q88=B91,4)+IF(Q88=B92,3)+IF(Q88=B93,2)+IF(Q88=B94,1)+IF(R88=B87,8)+IF(R88=B88,7)+IF(R88=B89,6)+IF(R88=B90,5)+IF(R88=B91,4)+IF(R88=B92,3)+IF(R88=B93,2)+IF(R88=B94,1)</f>
        <v>4</v>
      </c>
      <c r="T88" s="48">
        <f>IF(R88=J87,8)+IF(R88=J88,7)+IF(R88=J89,6)+IF(R88=J90,5)+IF(R88=J91,4)+IF(R88=J92,3)+IF(R88=J93,2)+IF(R88=J94,1)+IF(Q88=J87,8)+IF(Q88=J88,7)+IF(Q88=J89,6)+IF(Q88=J90,5)+IF(Q88=J91,4)+IF(Q88=J92,3)+IF(Q88=J93,2)+IF(Q88=J94,1)</f>
        <v>0</v>
      </c>
      <c r="U88" s="2"/>
      <c r="V88" s="12"/>
      <c r="W88" s="12">
        <f>S88+T88</f>
        <v>4</v>
      </c>
      <c r="X88" s="12"/>
      <c r="Y88" s="12"/>
      <c r="Z88" s="12"/>
      <c r="AA88" s="12"/>
      <c r="AB88" s="191"/>
      <c r="AC88" s="12"/>
      <c r="AD88" s="2"/>
      <c r="AE88" s="8"/>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58"/>
      <c r="BK88" s="58"/>
      <c r="BL88" s="58"/>
      <c r="BM88" s="58"/>
      <c r="BN88" s="58"/>
      <c r="BO88" s="58"/>
      <c r="BP88" s="58"/>
      <c r="BQ88" s="80"/>
    </row>
    <row r="89" spans="1:90" s="33" customFormat="1" ht="18.95" customHeight="1">
      <c r="A89" s="9">
        <v>3</v>
      </c>
      <c r="B89" s="364" t="s">
        <v>829</v>
      </c>
      <c r="C89" s="97">
        <v>15.46</v>
      </c>
      <c r="D89" s="41" t="str">
        <f t="shared" si="90"/>
        <v>Mia Eldridge</v>
      </c>
      <c r="E89" s="41" t="str">
        <f t="shared" si="91"/>
        <v>TEAM KENNET</v>
      </c>
      <c r="F89" s="64" t="str">
        <f t="shared" si="92"/>
        <v>G4</v>
      </c>
      <c r="G89" s="64" t="str">
        <f t="shared" si="93"/>
        <v>AW</v>
      </c>
      <c r="H89" s="393"/>
      <c r="I89" s="9">
        <v>3</v>
      </c>
      <c r="J89" s="364" t="s">
        <v>413</v>
      </c>
      <c r="K89" s="97">
        <v>11.53</v>
      </c>
      <c r="L89" s="41" t="str">
        <f t="shared" si="94"/>
        <v>Elen Holt</v>
      </c>
      <c r="M89" s="221" t="str">
        <f t="shared" si="95"/>
        <v>BICESTER</v>
      </c>
      <c r="N89" s="64" t="str">
        <f t="shared" si="96"/>
        <v/>
      </c>
      <c r="O89" s="64" t="str">
        <f t="shared" si="97"/>
        <v xml:space="preserve"> </v>
      </c>
      <c r="P89" s="2"/>
      <c r="Q89" s="48" t="s">
        <v>1</v>
      </c>
      <c r="R89" s="48" t="s">
        <v>209</v>
      </c>
      <c r="S89" s="48">
        <f>IF(Q89=B87,8)+IF(Q89=B88,7)+IF(Q89=B89,6)+IF(Q89=B90,5)+IF(Q89=B91,4)+IF(Q89=B92,3)+IF(Q89=B93,2)+IF(Q89=B94,1)+IF(R89=B87,8)+IF(R89=B88,7)+IF(R89=B89,6)+IF(R89=B90,5)+IF(R89=B91,4)+IF(R89=B92,3)+IF(R89=B93,2)+IF(R89=B94,1)</f>
        <v>3</v>
      </c>
      <c r="T89" s="48">
        <f>IF(R89=J87,8)+IF(R89=J88,7)+IF(R89=J89,6)+IF(R89=J90,5)+IF(R89=J91,4)+IF(R89=J92,3)+IF(R89=J93,2)+IF(R89=J94,1)+IF(Q89=J87,8)+IF(Q89=J88,7)+IF(Q89=J89,6)+IF(Q89=J90,5)+IF(Q89=J91,4)+IF(Q89=J92,3)+IF(Q89=J93,2)+IF(Q89=J94,1)</f>
        <v>6</v>
      </c>
      <c r="U89" s="2"/>
      <c r="V89" s="12"/>
      <c r="W89" s="12"/>
      <c r="X89" s="12">
        <f>S89+T89</f>
        <v>9</v>
      </c>
      <c r="Y89" s="12"/>
      <c r="Z89" s="12"/>
      <c r="AA89" s="12"/>
      <c r="AB89" s="191"/>
      <c r="AC89" s="12"/>
      <c r="AD89" s="2"/>
      <c r="AE89" s="8"/>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58"/>
      <c r="BK89" s="58"/>
      <c r="BL89" s="58"/>
      <c r="BM89" s="58"/>
      <c r="BN89" s="58"/>
      <c r="BO89" s="58"/>
      <c r="BP89" s="58"/>
      <c r="BQ89" s="84"/>
      <c r="BR89" s="46"/>
      <c r="BS89" s="46"/>
      <c r="BT89" s="46"/>
      <c r="BU89" s="46"/>
      <c r="BV89" s="46"/>
      <c r="BW89" s="46"/>
      <c r="BX89" s="46"/>
      <c r="BY89" s="46"/>
      <c r="BZ89" s="46"/>
      <c r="CA89" s="46"/>
      <c r="CB89" s="46"/>
      <c r="CC89" s="46"/>
      <c r="CD89" s="46"/>
      <c r="CE89" s="46"/>
      <c r="CF89" s="179"/>
      <c r="CG89" s="179"/>
      <c r="CH89" s="179"/>
      <c r="CI89" s="179"/>
      <c r="CJ89" s="179"/>
      <c r="CK89" s="179"/>
      <c r="CL89" s="179"/>
    </row>
    <row r="90" spans="1:90" s="33" customFormat="1" ht="18.95" customHeight="1">
      <c r="A90" s="9">
        <v>4</v>
      </c>
      <c r="B90" s="364" t="s">
        <v>851</v>
      </c>
      <c r="C90" s="97">
        <v>13.59</v>
      </c>
      <c r="D90" s="41" t="str">
        <f t="shared" si="90"/>
        <v>PHOEBE BAKER JOHNSON</v>
      </c>
      <c r="E90" s="41" t="str">
        <f t="shared" si="91"/>
        <v>WITNEY</v>
      </c>
      <c r="F90" s="64" t="str">
        <f t="shared" si="92"/>
        <v/>
      </c>
      <c r="G90" s="64" t="str">
        <f t="shared" si="93"/>
        <v>AW</v>
      </c>
      <c r="H90" s="393"/>
      <c r="I90" s="9">
        <v>4</v>
      </c>
      <c r="J90" s="364" t="s">
        <v>833</v>
      </c>
      <c r="K90" s="97">
        <v>10.54</v>
      </c>
      <c r="L90" s="41" t="str">
        <f t="shared" si="94"/>
        <v>Jacey Blake</v>
      </c>
      <c r="M90" s="221" t="str">
        <f t="shared" si="95"/>
        <v>OXFORD CITY</v>
      </c>
      <c r="N90" s="64" t="str">
        <f t="shared" si="96"/>
        <v/>
      </c>
      <c r="O90" s="64" t="str">
        <f t="shared" si="97"/>
        <v xml:space="preserve"> </v>
      </c>
      <c r="P90" s="2"/>
      <c r="Q90" s="264" t="s">
        <v>258</v>
      </c>
      <c r="R90" s="264" t="s">
        <v>259</v>
      </c>
      <c r="S90" s="48">
        <f>IF(Q90=B87,8)+IF(Q90=B88,7)+IF(Q90=B89,6)+IF(Q90=B90,5)+IF(Q90=B91,4)+IF(Q90=B92,3)+IF(Q90=B93,2)+IF(Q90=B94,1)+IF(R90=B87,8)+IF(R90=B88,7)+IF(R90=B89,6)+IF(R90=B90,5)+IF(R90=B91,4)+IF(R90=B92,3)+IF(R90=B93,2)+IF(R90=B94,1)</f>
        <v>14</v>
      </c>
      <c r="T90" s="48">
        <f>IF(R90=J87,8)+IF(R90=J88,7)+IF(R90=J89,6)+IF(R90=J90,5)+IF(R90=J91,4)+IF(R90=J92,3)+IF(R90=J93,2)+IF(R90=J94,1)+IF(Q90=J87,8)+IF(Q90=J88,7)+IF(Q90=J89,6)+IF(Q90=J90,5)+IF(Q90=J91,4)+IF(Q90=J92,3)+IF(Q90=J93,2)+IF(Q90=J94,1)</f>
        <v>0</v>
      </c>
      <c r="U90" s="2"/>
      <c r="V90" s="12"/>
      <c r="W90" s="12"/>
      <c r="X90" s="12"/>
      <c r="Y90" s="12">
        <f>S90+T90</f>
        <v>14</v>
      </c>
      <c r="Z90" s="12"/>
      <c r="AA90" s="12"/>
      <c r="AB90" s="191"/>
      <c r="AC90" s="12"/>
      <c r="AD90" s="2"/>
      <c r="AE90" s="8"/>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58"/>
      <c r="BK90" s="58"/>
      <c r="BL90" s="58"/>
      <c r="BM90" s="58"/>
      <c r="BN90" s="58"/>
      <c r="BO90" s="58"/>
      <c r="BP90" s="58"/>
      <c r="BQ90" s="84"/>
      <c r="BR90" s="46"/>
      <c r="BS90" s="46"/>
      <c r="BT90" s="46"/>
      <c r="BU90" s="46"/>
      <c r="BV90" s="46"/>
      <c r="BW90" s="46"/>
      <c r="BX90" s="46"/>
      <c r="BY90" s="46"/>
      <c r="BZ90" s="46"/>
      <c r="CA90" s="46"/>
      <c r="CB90" s="46"/>
      <c r="CC90" s="46"/>
      <c r="CD90" s="46"/>
      <c r="CE90" s="46"/>
      <c r="CF90" s="179"/>
      <c r="CG90" s="179"/>
      <c r="CH90" s="179"/>
      <c r="CI90" s="179"/>
      <c r="CJ90" s="179"/>
      <c r="CK90" s="179"/>
      <c r="CL90" s="179"/>
    </row>
    <row r="91" spans="1:90" ht="18.95" customHeight="1">
      <c r="A91" s="9">
        <v>5</v>
      </c>
      <c r="B91" s="364" t="s">
        <v>834</v>
      </c>
      <c r="C91" s="97">
        <v>13.58</v>
      </c>
      <c r="D91" s="41" t="str">
        <f t="shared" si="90"/>
        <v>LILLY HAMP</v>
      </c>
      <c r="E91" s="41" t="str">
        <f t="shared" si="91"/>
        <v>BANBURY</v>
      </c>
      <c r="F91" s="64" t="str">
        <f t="shared" si="92"/>
        <v/>
      </c>
      <c r="G91" s="64" t="str">
        <f t="shared" si="93"/>
        <v>AW</v>
      </c>
      <c r="H91" s="393"/>
      <c r="I91" s="9">
        <v>5</v>
      </c>
      <c r="J91" s="364" t="s">
        <v>342</v>
      </c>
      <c r="K91" s="97">
        <v>9.9499999999999993</v>
      </c>
      <c r="L91" s="41" t="str">
        <f t="shared" si="94"/>
        <v>Rachel Fernandez</v>
      </c>
      <c r="M91" s="221" t="str">
        <f t="shared" si="95"/>
        <v>ABINGDON</v>
      </c>
      <c r="N91" s="64" t="str">
        <f t="shared" si="96"/>
        <v/>
      </c>
      <c r="O91" s="64" t="str">
        <f t="shared" si="97"/>
        <v xml:space="preserve"> </v>
      </c>
      <c r="P91" s="2"/>
      <c r="Q91" s="48" t="s">
        <v>20</v>
      </c>
      <c r="R91" s="48" t="s">
        <v>19</v>
      </c>
      <c r="S91" s="48">
        <f>IF(Q91=B87,8)+IF(Q91=B88,7)+IF(Q91=B89,6)+IF(Q91=B90,5)+IF(Q91=B91,4)+IF(Q91=B92,3)+IF(Q91=B93,2)+IF(Q91=B94,1)+IF(R91=B87,8)+IF(R91=B88,7)+IF(R91=B89,6)+IF(R91=B90,5)+IF(R91=B91,4)+IF(R91=B92,3)+IF(R91=B93,2)+IF(R91=B94,1)</f>
        <v>0</v>
      </c>
      <c r="T91" s="48">
        <f>IF(R91=J87,8)+IF(R91=J88,7)+IF(R91=J89,6)+IF(R91=J90,5)+IF(R91=J91,4)+IF(R91=J92,3)+IF(R91=J93,2)+IF(R91=J94,1)+IF(Q91=J87,8)+IF(Q91=J88,7)+IF(Q91=J89,6)+IF(Q91=J90,5)+IF(Q91=J91,4)+IF(Q91=J92,3)+IF(Q91=J93,2)+IF(Q91=J94,1)</f>
        <v>5</v>
      </c>
      <c r="U91" s="2"/>
      <c r="V91" s="12"/>
      <c r="W91" s="12"/>
      <c r="X91" s="12"/>
      <c r="Y91" s="12"/>
      <c r="Z91" s="12">
        <f>S91+T91</f>
        <v>5</v>
      </c>
      <c r="AA91" s="12"/>
      <c r="AB91" s="191"/>
      <c r="AC91" s="12"/>
      <c r="AD91" s="2"/>
      <c r="AE91" s="8"/>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58"/>
      <c r="BK91" s="58"/>
      <c r="BL91" s="58"/>
      <c r="BM91" s="58"/>
      <c r="BN91" s="58"/>
      <c r="BO91" s="58"/>
      <c r="BP91" s="58"/>
      <c r="BQ91" s="80"/>
    </row>
    <row r="92" spans="1:90" ht="18.95" customHeight="1">
      <c r="A92" s="9">
        <v>6</v>
      </c>
      <c r="B92" s="364" t="s">
        <v>835</v>
      </c>
      <c r="C92" s="97">
        <v>11.63</v>
      </c>
      <c r="D92" s="41" t="str">
        <f t="shared" si="90"/>
        <v>Maisie Silvester</v>
      </c>
      <c r="E92" s="41" t="str">
        <f t="shared" si="91"/>
        <v>BICESTER</v>
      </c>
      <c r="F92" s="64" t="str">
        <f t="shared" si="92"/>
        <v/>
      </c>
      <c r="G92" s="64" t="str">
        <f t="shared" si="93"/>
        <v xml:space="preserve"> </v>
      </c>
      <c r="H92" s="393"/>
      <c r="I92" s="9">
        <v>6</v>
      </c>
      <c r="J92" s="106"/>
      <c r="K92" s="97"/>
      <c r="L92" s="41" t="str">
        <f t="shared" si="94"/>
        <v/>
      </c>
      <c r="M92" s="221" t="str">
        <f t="shared" si="95"/>
        <v/>
      </c>
      <c r="N92" s="64" t="str">
        <f t="shared" si="96"/>
        <v/>
      </c>
      <c r="O92" s="64" t="str">
        <f t="shared" si="97"/>
        <v xml:space="preserve"> </v>
      </c>
      <c r="P92" s="2"/>
      <c r="Q92" s="48" t="s">
        <v>188</v>
      </c>
      <c r="R92" s="48" t="s">
        <v>189</v>
      </c>
      <c r="S92" s="48">
        <f>IF(Q92=B87,8)+IF(Q92=B88,7)+IF(Q92=B89,6)+IF(Q92=B90,5)+IF(Q92=B91,4)+IF(Q92=B92,3)+IF(Q92=B93,2)+IF(Q92=B94,1)+IF(R92=B87,8)+IF(R92=B88,7)+IF(R92=B89,6)+IF(R92=B90,5)+IF(R92=B91,4)+IF(R92=B92,3)+IF(R92=B93,2)+IF(R92=B94,1)</f>
        <v>7</v>
      </c>
      <c r="T92" s="48">
        <f>IF(R92=J87,8)+IF(R92=J88,7)+IF(R92=J89,6)+IF(R92=J90,5)+IF(R92=J91,4)+IF(R92=J92,3)+IF(R92=J93,2)+IF(R92=J94,1)+IF(Q92=J87,8)+IF(Q92=J88,7)+IF(Q92=J89,6)+IF(Q92=J90,5)+IF(Q92=J91,4)+IF(Q92=J92,3)+IF(Q92=J93,2)+IF(Q92=J94,1)</f>
        <v>8</v>
      </c>
      <c r="U92" s="2"/>
      <c r="V92" s="12"/>
      <c r="W92" s="12"/>
      <c r="X92" s="12"/>
      <c r="Y92" s="12"/>
      <c r="Z92" s="12"/>
      <c r="AA92" s="12">
        <f>S92+T92</f>
        <v>15</v>
      </c>
      <c r="AB92" s="191"/>
      <c r="AC92" s="12"/>
      <c r="AD92" s="2"/>
      <c r="AE92" s="8"/>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58"/>
      <c r="BK92" s="58"/>
      <c r="BL92" s="58"/>
      <c r="BM92" s="58"/>
      <c r="BN92" s="58"/>
      <c r="BO92" s="58"/>
      <c r="BP92" s="58"/>
      <c r="BQ92" s="84"/>
      <c r="BR92" s="46"/>
      <c r="BS92" s="46"/>
      <c r="BT92" s="46"/>
      <c r="BU92" s="46"/>
      <c r="BV92" s="46"/>
      <c r="BW92" s="46"/>
      <c r="BX92" s="46"/>
      <c r="BY92" s="46"/>
      <c r="BZ92" s="46"/>
      <c r="CA92" s="46"/>
      <c r="CB92" s="46"/>
      <c r="CC92" s="46"/>
      <c r="CD92" s="46"/>
    </row>
    <row r="93" spans="1:90" ht="18.95" customHeight="1">
      <c r="A93" s="9">
        <v>7</v>
      </c>
      <c r="B93" s="106"/>
      <c r="C93" s="97"/>
      <c r="D93" s="41" t="str">
        <f t="shared" si="90"/>
        <v/>
      </c>
      <c r="E93" s="41" t="str">
        <f t="shared" si="91"/>
        <v/>
      </c>
      <c r="F93" s="64" t="str">
        <f t="shared" si="92"/>
        <v/>
      </c>
      <c r="G93" s="64" t="str">
        <f t="shared" si="93"/>
        <v xml:space="preserve"> </v>
      </c>
      <c r="H93" s="393"/>
      <c r="I93" s="9">
        <v>7</v>
      </c>
      <c r="J93" s="106"/>
      <c r="K93" s="97"/>
      <c r="L93" s="41" t="str">
        <f t="shared" si="94"/>
        <v/>
      </c>
      <c r="M93" s="221" t="str">
        <f t="shared" si="95"/>
        <v/>
      </c>
      <c r="N93" s="64" t="str">
        <f t="shared" si="96"/>
        <v/>
      </c>
      <c r="O93" s="64" t="str">
        <f t="shared" si="97"/>
        <v xml:space="preserve"> </v>
      </c>
      <c r="Q93" s="48" t="s">
        <v>227</v>
      </c>
      <c r="R93" s="48" t="s">
        <v>228</v>
      </c>
      <c r="S93" s="48">
        <f>IF(Q93=B87,8)+IF(Q93=B88,7)+IF(Q93=B89,6)+IF(Q93=B90,5)+IF(Q93=B91,4)+IF(Q93=B92,3)+IF(Q93=B93,2)+IF(Q93=B94,1)+IF(R93=B87,8)+IF(R93=B88,7)+IF(R93=B89,6)+IF(R93=B90,5)+IF(R93=B91,4)+IF(R93=B92,3)+IF(R93=B93,2)+IF(R93=B94,1)</f>
        <v>0</v>
      </c>
      <c r="T93" s="48">
        <f>IF(R93=J87,8)+IF(R93=J88,7)+IF(R93=J89,6)+IF(R93=J90,5)+IF(R93=J91,4)+IF(R93=J92,3)+IF(R93=J93,2)+IF(R93=J94,1)+IF(Q93=J87,8)+IF(Q93=J88,7)+IF(Q93=J89,6)+IF(Q93=J90,5)+IF(Q93=J91,4)+IF(Q93=J92,3)+IF(Q93=J93,2)+IF(Q93=J94,1)</f>
        <v>0</v>
      </c>
      <c r="U93" s="2"/>
      <c r="V93" s="12"/>
      <c r="W93" s="12"/>
      <c r="X93" s="12"/>
      <c r="Y93" s="12"/>
      <c r="Z93" s="12"/>
      <c r="AA93" s="12"/>
      <c r="AB93" s="191">
        <f>S93+T93</f>
        <v>0</v>
      </c>
      <c r="AC93" s="12"/>
      <c r="BQ93" s="46"/>
      <c r="BR93" s="46"/>
      <c r="BS93" s="46"/>
      <c r="BT93" s="46"/>
      <c r="BU93" s="46"/>
      <c r="BV93" s="46"/>
      <c r="BW93" s="46"/>
      <c r="BX93" s="46"/>
      <c r="BY93" s="46"/>
      <c r="BZ93" s="46"/>
      <c r="CA93" s="46"/>
      <c r="CB93" s="46"/>
      <c r="CC93" s="46"/>
      <c r="CD93" s="46"/>
    </row>
    <row r="94" spans="1:90" ht="18.95" customHeight="1">
      <c r="A94" s="9">
        <v>8</v>
      </c>
      <c r="B94" s="106"/>
      <c r="C94" s="97"/>
      <c r="D94" s="41" t="str">
        <f t="shared" si="90"/>
        <v/>
      </c>
      <c r="E94" s="41" t="str">
        <f t="shared" si="91"/>
        <v/>
      </c>
      <c r="F94" s="64" t="str">
        <f t="shared" si="92"/>
        <v/>
      </c>
      <c r="G94" s="64" t="str">
        <f t="shared" si="93"/>
        <v xml:space="preserve"> </v>
      </c>
      <c r="H94" s="393"/>
      <c r="I94" s="9">
        <v>8</v>
      </c>
      <c r="J94" s="106"/>
      <c r="K94" s="97"/>
      <c r="L94" s="41" t="str">
        <f t="shared" si="94"/>
        <v/>
      </c>
      <c r="M94" s="221" t="str">
        <f t="shared" si="95"/>
        <v/>
      </c>
      <c r="N94" s="64" t="str">
        <f t="shared" si="96"/>
        <v/>
      </c>
      <c r="O94" s="64" t="str">
        <f t="shared" si="97"/>
        <v xml:space="preserve"> </v>
      </c>
      <c r="Q94" s="48" t="s">
        <v>208</v>
      </c>
      <c r="R94" s="48" t="s">
        <v>211</v>
      </c>
      <c r="S94" s="48">
        <f>IF(Q94=B87,8)+IF(Q94=B88,7)+IF(Q94=B89,6)+IF(Q94=B90,5)+IF(Q94=B91,4)+IF(Q94=B92,3)+IF(Q94=B93,2)+IF(Q94=B94,1)+IF(R94=B87,8)+IF(R94=B88,7)+IF(R94=B89,6)+IF(R94=B90,5)+IF(R94=B91,4)+IF(R94=B92,3)+IF(R94=B93,2)+IF(R94=B94,1)</f>
        <v>5</v>
      </c>
      <c r="T94" s="48">
        <f>IF(R94=J87,8)+IF(R94=J88,7)+IF(R94=J89,6)+IF(R94=J90,5)+IF(R94=J91,4)+IF(R94=J92,3)+IF(R94=J93,2)+IF(R94=J94,1)+IF(Q94=J87,8)+IF(Q94=J88,7)+IF(Q94=J89,6)+IF(Q94=J90,5)+IF(Q94=J91,4)+IF(Q94=J92,3)+IF(Q94=J93,2)+IF(Q94=J94,1)</f>
        <v>7</v>
      </c>
      <c r="U94" s="2"/>
      <c r="V94" s="12"/>
      <c r="W94" s="12"/>
      <c r="X94" s="12"/>
      <c r="Y94" s="12"/>
      <c r="Z94" s="12"/>
      <c r="AA94" s="12"/>
      <c r="AB94" s="191"/>
      <c r="AC94" s="12">
        <f>S94+T94</f>
        <v>12</v>
      </c>
      <c r="BQ94" s="46"/>
      <c r="BR94" s="46"/>
      <c r="BS94" s="46"/>
      <c r="BT94" s="46"/>
      <c r="BU94" s="46"/>
      <c r="BV94" s="46"/>
      <c r="BW94" s="46"/>
      <c r="BX94" s="46"/>
      <c r="BY94" s="46"/>
      <c r="BZ94" s="46"/>
      <c r="CA94" s="46"/>
      <c r="CB94" s="46"/>
      <c r="CC94" s="46"/>
      <c r="CD94" s="46"/>
    </row>
    <row r="95" spans="1:90" ht="18.95" customHeight="1">
      <c r="A95" s="206" t="s">
        <v>0</v>
      </c>
      <c r="B95" s="392" t="s">
        <v>93</v>
      </c>
      <c r="C95" s="392"/>
      <c r="D95" s="392" t="s">
        <v>84</v>
      </c>
      <c r="E95" s="392"/>
      <c r="F95" s="392"/>
      <c r="G95" s="392"/>
      <c r="H95" s="207"/>
      <c r="I95" s="206" t="s">
        <v>1</v>
      </c>
      <c r="J95" s="392" t="str">
        <f>B95</f>
        <v>UNDER 13 GIRLS JAVELIN</v>
      </c>
      <c r="K95" s="392"/>
      <c r="L95" s="392"/>
      <c r="M95" s="392"/>
      <c r="N95" s="392"/>
      <c r="O95" s="392"/>
      <c r="Q95" s="96"/>
      <c r="R95" s="96"/>
      <c r="S95" s="48"/>
      <c r="T95" s="48"/>
      <c r="U95" s="2"/>
      <c r="V95" s="12"/>
      <c r="W95" s="12"/>
      <c r="X95" s="12"/>
      <c r="Y95" s="12"/>
      <c r="Z95" s="12"/>
      <c r="AA95" s="12"/>
      <c r="AB95" s="191"/>
      <c r="AC95" s="12"/>
      <c r="BQ95" s="46"/>
      <c r="BR95" s="46"/>
      <c r="BS95" s="46"/>
      <c r="BT95" s="46"/>
      <c r="BU95" s="46"/>
      <c r="BV95" s="46"/>
      <c r="BW95" s="46"/>
      <c r="BX95" s="46"/>
      <c r="BY95" s="46"/>
      <c r="BZ95" s="46"/>
      <c r="CA95" s="46"/>
      <c r="CB95" s="46"/>
      <c r="CC95" s="46"/>
      <c r="CD95" s="46"/>
    </row>
    <row r="96" spans="1:90" ht="18.95" customHeight="1">
      <c r="A96" s="9">
        <v>1</v>
      </c>
      <c r="B96" s="37"/>
      <c r="C96" s="97"/>
      <c r="D96" s="41" t="str">
        <f>IF(B96=0,"",VLOOKUP(B96,$AR$27:$AT$42,3,FALSE))</f>
        <v/>
      </c>
      <c r="E96" s="41" t="str">
        <f>IF(B96=0,"",VLOOKUP(B96,$AU$8:$AW$23,3,FALSE))</f>
        <v/>
      </c>
      <c r="F96" s="64" t="str">
        <f>IF(C96="","",IF($AU$53="T"," ",IF($AU$53="F",IF(C96&gt;=$AK$53,"G1",IF(C96&gt;=$AN$53,"G2",IF(C96&gt;=$AQ$53,"G3",IF(C96&gt;=$AT$53,"G4","")))))))</f>
        <v/>
      </c>
      <c r="G96" s="64" t="str">
        <f>IF(C96&gt;=BX11,"AW"," ")</f>
        <v xml:space="preserve"> </v>
      </c>
      <c r="H96" s="393"/>
      <c r="I96" s="9">
        <v>1</v>
      </c>
      <c r="J96" s="37"/>
      <c r="K96" s="97"/>
      <c r="L96" s="41" t="str">
        <f>IF(J96=0,"",VLOOKUP(J96,$AR$27:$AT$42,3,FALSE))</f>
        <v/>
      </c>
      <c r="M96" s="221" t="str">
        <f>IF(J96=0,"",VLOOKUP(J96,$AU$8:$AW$23,3,FALSE))</f>
        <v/>
      </c>
      <c r="N96" s="64" t="str">
        <f>IF(K96="","",IF($AU$53="T"," ",IF($AU$53="F",IF(K96&gt;=$AK$53,"G1",IF(K96&gt;=$AN$53,"G2",IF(K96&gt;=$AQ$53,"G3",IF(K96&gt;=$AT$53,"G4","")))))))</f>
        <v/>
      </c>
      <c r="O96" s="64" t="str">
        <f>IF(K96&gt;=BX11,"AW"," ")</f>
        <v xml:space="preserve"> </v>
      </c>
      <c r="P96" s="6"/>
      <c r="Q96" s="192" t="s">
        <v>0</v>
      </c>
      <c r="R96" s="192" t="s">
        <v>210</v>
      </c>
      <c r="S96" s="192">
        <f>IF(Q96=B96,8)+IF(Q96=B97,7)+IF(Q96=B98,6)+IF(Q96=B99,5)+IF(Q96=B100,4)+IF(Q96=B101,3)+IF(Q96=B102,2)+IF(Q96=B103,1)+IF(R96=B96,8)+IF(R96=B97,7)+IF(R96=B98,6)+IF(R96=B99,5)+IF(R96=B100,4)+IF(R96=B101,3)+IF(R96=B102,2)+IF(R96=B103,1)</f>
        <v>0</v>
      </c>
      <c r="T96" s="192">
        <f>IF(Q96=J96,8)+IF(Q96=J97,7)+IF(Q96=J98,6)+IF(Q96=J99,5)+IF(Q96=J100,4)+IF(Q96=J101,3)+IF(Q96=J102,2)+IF(Q96=J103,1)+IF(R96=J96,8)+IF(R96=J97,7)+IF(R96=J98,6)+IF(R96=J99,5)+IF(R96=J100,4)+IF(R96=J101,3)+IF(R96=J102,2)+IF(R96=J103,1)</f>
        <v>0</v>
      </c>
      <c r="U96" s="2"/>
      <c r="V96" s="95">
        <f>S96+T96</f>
        <v>0</v>
      </c>
      <c r="W96" s="12"/>
      <c r="X96" s="12"/>
      <c r="Y96" s="12"/>
      <c r="Z96" s="12"/>
      <c r="AA96" s="12"/>
      <c r="AB96" s="191"/>
      <c r="AC96" s="12"/>
      <c r="AD96" s="6"/>
      <c r="AE96" s="23"/>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58"/>
      <c r="BK96" s="58"/>
      <c r="BL96" s="58"/>
      <c r="BM96" s="58"/>
      <c r="BN96" s="58"/>
      <c r="BO96" s="58"/>
      <c r="BP96" s="58"/>
      <c r="BQ96" s="84"/>
      <c r="BR96" s="84"/>
      <c r="BS96" s="84"/>
      <c r="BT96" s="84"/>
      <c r="BU96" s="84"/>
      <c r="BV96" s="84"/>
      <c r="BW96" s="84"/>
      <c r="BX96" s="84"/>
      <c r="BY96" s="84"/>
      <c r="BZ96" s="84"/>
      <c r="CA96" s="84"/>
      <c r="CB96" s="84"/>
      <c r="CC96" s="84"/>
      <c r="CD96" s="84"/>
      <c r="CE96" s="80"/>
      <c r="CF96" s="7"/>
      <c r="CG96" s="7"/>
      <c r="CH96" s="7"/>
      <c r="CI96" s="7"/>
    </row>
    <row r="97" spans="1:87" ht="18.95" customHeight="1">
      <c r="A97" s="9">
        <v>2</v>
      </c>
      <c r="B97" s="37"/>
      <c r="C97" s="97"/>
      <c r="D97" s="41" t="str">
        <f t="shared" ref="D97:D103" si="98">IF(B97=0,"",VLOOKUP(B97,$AR$27:$AT$42,3,FALSE))</f>
        <v/>
      </c>
      <c r="E97" s="41" t="str">
        <f t="shared" ref="E97:E103" si="99">IF(B97=0,"",VLOOKUP(B97,$AU$8:$AW$23,3,FALSE))</f>
        <v/>
      </c>
      <c r="F97" s="64" t="str">
        <f t="shared" ref="F97:F103" si="100">IF(C97="","",IF($AU$53="T"," ",IF($AU$53="F",IF(C97&gt;=$AK$53,"G1",IF(C97&gt;=$AN$53,"G2",IF(C97&gt;=$AQ$53,"G3",IF(C97&gt;=$AT$53,"G4","")))))))</f>
        <v/>
      </c>
      <c r="G97" s="64" t="str">
        <f t="shared" ref="G97:G103" si="101">IF(C97&gt;=BX12,"AW"," ")</f>
        <v xml:space="preserve"> </v>
      </c>
      <c r="H97" s="393"/>
      <c r="I97" s="9">
        <v>2</v>
      </c>
      <c r="J97" s="37"/>
      <c r="K97" s="97"/>
      <c r="L97" s="41" t="str">
        <f t="shared" ref="L97:L103" si="102">IF(J97=0,"",VLOOKUP(J97,$AR$27:$AT$42,3,FALSE))</f>
        <v/>
      </c>
      <c r="M97" s="221" t="str">
        <f t="shared" ref="M97:M103" si="103">IF(J97=0,"",VLOOKUP(J97,$AU$8:$AW$23,3,FALSE))</f>
        <v/>
      </c>
      <c r="N97" s="64" t="str">
        <f t="shared" ref="N97:N103" si="104">IF(K97="","",IF($AU$53="T"," ",IF($AU$53="F",IF(K97&gt;=$AK$53,"G1",IF(K97&gt;=$AN$53,"G2",IF(K97&gt;=$AQ$53,"G3",IF(K97&gt;=$AT$53,"G4","")))))))</f>
        <v/>
      </c>
      <c r="O97" s="64" t="str">
        <f t="shared" ref="O97:O103" si="105">IF(K97&gt;=BX12,"AW"," ")</f>
        <v xml:space="preserve"> </v>
      </c>
      <c r="P97" s="2"/>
      <c r="Q97" s="48" t="s">
        <v>190</v>
      </c>
      <c r="R97" s="48" t="s">
        <v>191</v>
      </c>
      <c r="S97" s="48">
        <f>IF(Q97=B96,8)+IF(Q97=B97,7)+IF(Q97=B98,6)+IF(Q97=B99,5)+IF(Q97=B100,4)+IF(Q97=B101,3)+IF(Q97=B102,2)+IF(Q97=B103,1)+IF(R97=B96,8)+IF(R97=B97,7)+IF(R97=B98,6)+IF(R97=B99,5)+IF(R97=B100,4)+IF(R97=B101,3)+IF(R97=B102,2)+IF(R97=B103,1)</f>
        <v>0</v>
      </c>
      <c r="T97" s="48">
        <f>IF(R97=J96,8)+IF(R97=J97,7)+IF(R97=J98,6)+IF(R97=J99,5)+IF(R97=J100,4)+IF(R97=J101,3)+IF(R97=J102,2)+IF(R97=J103,1)+IF(Q97=J96,8)+IF(Q97=J97,7)+IF(Q97=J98,6)+IF(Q97=J99,5)+IF(Q97=J100,4)+IF(Q97=J101,3)+IF(Q97=J102,2)+IF(Q97=J103,1)</f>
        <v>0</v>
      </c>
      <c r="U97" s="2"/>
      <c r="V97" s="12"/>
      <c r="W97" s="12">
        <f>S97+T97</f>
        <v>0</v>
      </c>
      <c r="X97" s="12"/>
      <c r="Y97" s="12"/>
      <c r="Z97" s="12"/>
      <c r="AA97" s="12"/>
      <c r="AB97" s="191"/>
      <c r="AC97" s="12"/>
      <c r="AD97" s="2"/>
      <c r="AE97" s="8"/>
      <c r="AF97" s="6"/>
      <c r="AG97" s="6"/>
      <c r="AH97" s="8"/>
      <c r="AI97" s="23"/>
      <c r="AJ97" s="23"/>
      <c r="AK97" s="8"/>
      <c r="AL97" s="23"/>
      <c r="AM97" s="23"/>
      <c r="AN97" s="8"/>
      <c r="AO97" s="23"/>
      <c r="AP97" s="23"/>
      <c r="AQ97" s="8"/>
      <c r="AR97" s="23"/>
      <c r="AS97" s="23"/>
      <c r="AT97" s="8"/>
      <c r="AU97" s="23"/>
      <c r="AV97" s="23"/>
      <c r="AW97" s="8"/>
      <c r="AX97" s="23"/>
      <c r="AY97" s="23"/>
      <c r="AZ97" s="8"/>
      <c r="BA97" s="23"/>
      <c r="BB97" s="23"/>
      <c r="BC97" s="23"/>
      <c r="BD97" s="23"/>
      <c r="BE97" s="23"/>
      <c r="BF97" s="23"/>
      <c r="BG97" s="23"/>
      <c r="BH97" s="23"/>
      <c r="BI97" s="23"/>
      <c r="BJ97" s="58"/>
      <c r="BK97" s="79"/>
      <c r="BL97" s="58"/>
      <c r="BM97" s="79"/>
      <c r="BN97" s="58"/>
      <c r="BO97" s="79"/>
      <c r="BP97" s="58"/>
      <c r="BQ97" s="80"/>
      <c r="BR97" s="80"/>
      <c r="BS97" s="80"/>
      <c r="BT97" s="80"/>
      <c r="BU97" s="80"/>
      <c r="BV97" s="80"/>
      <c r="BW97" s="80"/>
      <c r="BX97" s="80"/>
      <c r="BY97" s="80"/>
      <c r="BZ97" s="80"/>
      <c r="CA97" s="80"/>
      <c r="CB97" s="80"/>
      <c r="CC97" s="80"/>
      <c r="CD97" s="80"/>
      <c r="CE97" s="80"/>
      <c r="CF97" s="7"/>
      <c r="CG97" s="7"/>
      <c r="CH97" s="7"/>
      <c r="CI97" s="7"/>
    </row>
    <row r="98" spans="1:87" ht="18.95" customHeight="1">
      <c r="A98" s="9">
        <v>3</v>
      </c>
      <c r="B98" s="37"/>
      <c r="C98" s="97"/>
      <c r="D98" s="41" t="str">
        <f t="shared" si="98"/>
        <v/>
      </c>
      <c r="E98" s="41" t="str">
        <f t="shared" si="99"/>
        <v/>
      </c>
      <c r="F98" s="64" t="str">
        <f t="shared" si="100"/>
        <v/>
      </c>
      <c r="G98" s="64" t="str">
        <f t="shared" si="101"/>
        <v xml:space="preserve"> </v>
      </c>
      <c r="H98" s="393"/>
      <c r="I98" s="9">
        <v>3</v>
      </c>
      <c r="J98" s="37"/>
      <c r="K98" s="97"/>
      <c r="L98" s="41" t="str">
        <f t="shared" si="102"/>
        <v/>
      </c>
      <c r="M98" s="221" t="str">
        <f t="shared" si="103"/>
        <v/>
      </c>
      <c r="N98" s="64" t="str">
        <f t="shared" si="104"/>
        <v/>
      </c>
      <c r="O98" s="64" t="str">
        <f t="shared" si="105"/>
        <v xml:space="preserve"> </v>
      </c>
      <c r="P98" s="2"/>
      <c r="Q98" s="48" t="s">
        <v>1</v>
      </c>
      <c r="R98" s="48" t="s">
        <v>209</v>
      </c>
      <c r="S98" s="48">
        <f>IF(Q98=B96,8)+IF(Q98=B97,7)+IF(Q98=B98,6)+IF(Q98=B99,5)+IF(Q98=B100,4)+IF(Q98=B101,3)+IF(Q98=B102,2)+IF(Q98=B103,1)+IF(R98=B96,8)+IF(R98=B97,7)+IF(R98=B98,6)+IF(R98=B99,5)+IF(R98=B100,4)+IF(R98=B101,3)+IF(R98=B102,2)+IF(R98=B103,1)</f>
        <v>0</v>
      </c>
      <c r="T98" s="48">
        <f>IF(R98=J96,8)+IF(R98=J97,7)+IF(R98=J98,6)+IF(R98=J99,5)+IF(R98=J100,4)+IF(R98=J101,3)+IF(R98=J102,2)+IF(R98=J103,1)+IF(Q98=J96,8)+IF(Q98=J97,7)+IF(Q98=J98,6)+IF(Q98=J99,5)+IF(Q98=J100,4)+IF(Q98=J101,3)+IF(Q98=J102,2)+IF(Q98=J103,1)</f>
        <v>0</v>
      </c>
      <c r="U98" s="2"/>
      <c r="V98" s="12"/>
      <c r="W98" s="12"/>
      <c r="X98" s="12">
        <f>S98+T98</f>
        <v>0</v>
      </c>
      <c r="Y98" s="12"/>
      <c r="Z98" s="12"/>
      <c r="AA98" s="12"/>
      <c r="AB98" s="191"/>
      <c r="AC98" s="12"/>
      <c r="AD98" s="2"/>
      <c r="AE98" s="8"/>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58"/>
      <c r="BK98" s="58"/>
      <c r="BL98" s="58"/>
      <c r="BM98" s="58"/>
      <c r="BN98" s="58"/>
      <c r="BO98" s="58"/>
      <c r="BP98" s="58"/>
      <c r="BQ98" s="80"/>
      <c r="BR98" s="80"/>
      <c r="BS98" s="80"/>
      <c r="BT98" s="80"/>
      <c r="BU98" s="80"/>
      <c r="BV98" s="80"/>
      <c r="BW98" s="80"/>
      <c r="BX98" s="80"/>
      <c r="BY98" s="80"/>
      <c r="BZ98" s="80"/>
      <c r="CA98" s="80"/>
      <c r="CB98" s="80"/>
      <c r="CC98" s="80"/>
      <c r="CD98" s="80"/>
      <c r="CE98" s="80"/>
      <c r="CF98" s="7"/>
      <c r="CG98" s="7"/>
      <c r="CH98" s="7"/>
      <c r="CI98" s="7"/>
    </row>
    <row r="99" spans="1:87" ht="18.95" customHeight="1">
      <c r="A99" s="9">
        <v>4</v>
      </c>
      <c r="B99" s="37"/>
      <c r="C99" s="97"/>
      <c r="D99" s="41" t="str">
        <f t="shared" si="98"/>
        <v/>
      </c>
      <c r="E99" s="41" t="str">
        <f t="shared" si="99"/>
        <v/>
      </c>
      <c r="F99" s="64" t="str">
        <f t="shared" si="100"/>
        <v/>
      </c>
      <c r="G99" s="64" t="str">
        <f t="shared" si="101"/>
        <v xml:space="preserve"> </v>
      </c>
      <c r="H99" s="393"/>
      <c r="I99" s="9">
        <v>4</v>
      </c>
      <c r="J99" s="37"/>
      <c r="K99" s="97"/>
      <c r="L99" s="41" t="str">
        <f t="shared" si="102"/>
        <v/>
      </c>
      <c r="M99" s="221" t="str">
        <f t="shared" si="103"/>
        <v/>
      </c>
      <c r="N99" s="64" t="str">
        <f t="shared" si="104"/>
        <v/>
      </c>
      <c r="O99" s="64" t="str">
        <f t="shared" si="105"/>
        <v xml:space="preserve"> </v>
      </c>
      <c r="P99" s="2"/>
      <c r="Q99" s="264" t="s">
        <v>258</v>
      </c>
      <c r="R99" s="264" t="s">
        <v>259</v>
      </c>
      <c r="S99" s="48">
        <f>IF(Q99=B96,8)+IF(Q99=B97,7)+IF(Q99=B98,6)+IF(Q99=B99,5)+IF(Q99=B100,4)+IF(Q99=B101,3)+IF(Q99=B102,2)+IF(Q99=B103,1)+IF(R99=B96,8)+IF(R99=B97,7)+IF(R99=B98,6)+IF(R99=B99,5)+IF(R99=B100,4)+IF(R99=B101,3)+IF(R99=B102,2)+IF(R99=B103,1)</f>
        <v>0</v>
      </c>
      <c r="T99" s="48">
        <f>IF(R99=J96,8)+IF(R99=J97,7)+IF(R99=J98,6)+IF(R99=J99,5)+IF(R99=J100,4)+IF(R99=J101,3)+IF(R99=J102,2)+IF(R99=J103,1)+IF(Q99=J96,8)+IF(Q99=J97,7)+IF(Q99=J98,6)+IF(Q99=J99,5)+IF(Q99=J100,4)+IF(Q99=J101,3)+IF(Q99=J102,2)+IF(Q99=J103,1)</f>
        <v>0</v>
      </c>
      <c r="U99" s="2"/>
      <c r="V99" s="12"/>
      <c r="W99" s="12"/>
      <c r="X99" s="12"/>
      <c r="Y99" s="12">
        <f>S99+T99</f>
        <v>0</v>
      </c>
      <c r="Z99" s="12"/>
      <c r="AA99" s="12"/>
      <c r="AB99" s="191"/>
      <c r="AC99" s="12"/>
      <c r="AD99" s="2"/>
      <c r="AE99" s="8"/>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58"/>
      <c r="BK99" s="58"/>
      <c r="BL99" s="58"/>
      <c r="BM99" s="58"/>
      <c r="BN99" s="58"/>
      <c r="BO99" s="58"/>
      <c r="BP99" s="58"/>
      <c r="BQ99" s="80"/>
      <c r="BR99" s="80"/>
      <c r="BS99" s="80"/>
      <c r="BT99" s="80"/>
      <c r="BU99" s="80"/>
      <c r="BV99" s="80"/>
      <c r="BW99" s="80"/>
      <c r="BX99" s="80"/>
      <c r="BY99" s="80"/>
      <c r="BZ99" s="80"/>
      <c r="CA99" s="80"/>
      <c r="CB99" s="80"/>
      <c r="CC99" s="80"/>
      <c r="CD99" s="80"/>
      <c r="CE99" s="80"/>
      <c r="CF99" s="7"/>
      <c r="CG99" s="7"/>
      <c r="CH99" s="7"/>
      <c r="CI99" s="7"/>
    </row>
    <row r="100" spans="1:87" ht="18.95" customHeight="1">
      <c r="A100" s="9">
        <v>5</v>
      </c>
      <c r="B100" s="37"/>
      <c r="C100" s="97"/>
      <c r="D100" s="41" t="str">
        <f t="shared" si="98"/>
        <v/>
      </c>
      <c r="E100" s="41" t="str">
        <f t="shared" si="99"/>
        <v/>
      </c>
      <c r="F100" s="64" t="str">
        <f t="shared" si="100"/>
        <v/>
      </c>
      <c r="G100" s="64" t="str">
        <f t="shared" si="101"/>
        <v xml:space="preserve"> </v>
      </c>
      <c r="H100" s="393"/>
      <c r="I100" s="9">
        <v>5</v>
      </c>
      <c r="J100" s="106"/>
      <c r="K100" s="97"/>
      <c r="L100" s="41" t="str">
        <f t="shared" si="102"/>
        <v/>
      </c>
      <c r="M100" s="221" t="str">
        <f t="shared" si="103"/>
        <v/>
      </c>
      <c r="N100" s="64" t="str">
        <f t="shared" si="104"/>
        <v/>
      </c>
      <c r="O100" s="64" t="str">
        <f t="shared" si="105"/>
        <v xml:space="preserve"> </v>
      </c>
      <c r="P100" s="2"/>
      <c r="Q100" s="48" t="s">
        <v>20</v>
      </c>
      <c r="R100" s="48" t="s">
        <v>19</v>
      </c>
      <c r="S100" s="48">
        <f>IF(Q100=B96,8)+IF(Q100=B97,7)+IF(Q100=B98,6)+IF(Q100=B99,5)+IF(Q100=B100,4)+IF(Q100=B101,3)+IF(Q100=B102,2)+IF(Q100=B103,1)+IF(R100=B96,8)+IF(R100=B97,7)+IF(R100=B98,6)+IF(R100=B99,5)+IF(R100=B100,4)+IF(R100=B101,3)+IF(R100=B102,2)+IF(R100=B103,1)</f>
        <v>0</v>
      </c>
      <c r="T100" s="48">
        <f>IF(R100=J96,8)+IF(R100=J97,7)+IF(R100=J98,6)+IF(R100=J99,5)+IF(R100=J100,4)+IF(R100=J101,3)+IF(R100=J102,2)+IF(R100=J103,1)+IF(Q100=J96,8)+IF(Q100=J97,7)+IF(Q100=J98,6)+IF(Q100=J99,5)+IF(Q100=J100,4)+IF(Q100=J101,3)+IF(Q100=J102,2)+IF(Q100=J103,1)</f>
        <v>0</v>
      </c>
      <c r="U100" s="2"/>
      <c r="V100" s="12"/>
      <c r="W100" s="12"/>
      <c r="X100" s="12"/>
      <c r="Y100" s="12"/>
      <c r="Z100" s="12">
        <f>S100+T100</f>
        <v>0</v>
      </c>
      <c r="AA100" s="12"/>
      <c r="AB100" s="191"/>
      <c r="AC100" s="12"/>
      <c r="AD100" s="2"/>
      <c r="AE100" s="8"/>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58"/>
      <c r="BK100" s="58"/>
      <c r="BL100" s="58"/>
      <c r="BM100" s="58"/>
      <c r="BN100" s="58"/>
      <c r="BO100" s="58"/>
      <c r="BP100" s="58"/>
      <c r="BQ100" s="80"/>
      <c r="BR100" s="80"/>
      <c r="BS100" s="80"/>
      <c r="BT100" s="80"/>
      <c r="BU100" s="80"/>
      <c r="BV100" s="80"/>
      <c r="BW100" s="80"/>
      <c r="BX100" s="80"/>
      <c r="BY100" s="80"/>
      <c r="BZ100" s="80"/>
      <c r="CA100" s="80"/>
      <c r="CB100" s="80"/>
      <c r="CC100" s="80"/>
      <c r="CD100" s="80"/>
      <c r="CE100" s="80"/>
      <c r="CF100" s="7"/>
      <c r="CG100" s="7"/>
      <c r="CH100" s="7"/>
      <c r="CI100" s="7"/>
    </row>
    <row r="101" spans="1:87" ht="18.95" customHeight="1">
      <c r="A101" s="9">
        <v>6</v>
      </c>
      <c r="B101" s="37"/>
      <c r="C101" s="97"/>
      <c r="D101" s="41" t="str">
        <f t="shared" si="98"/>
        <v/>
      </c>
      <c r="E101" s="41" t="str">
        <f t="shared" si="99"/>
        <v/>
      </c>
      <c r="F101" s="64" t="str">
        <f t="shared" si="100"/>
        <v/>
      </c>
      <c r="G101" s="64" t="str">
        <f t="shared" si="101"/>
        <v xml:space="preserve"> </v>
      </c>
      <c r="H101" s="393"/>
      <c r="I101" s="9">
        <v>6</v>
      </c>
      <c r="J101" s="106"/>
      <c r="K101" s="97"/>
      <c r="L101" s="41" t="str">
        <f t="shared" si="102"/>
        <v/>
      </c>
      <c r="M101" s="221" t="str">
        <f t="shared" si="103"/>
        <v/>
      </c>
      <c r="N101" s="64" t="str">
        <f t="shared" si="104"/>
        <v/>
      </c>
      <c r="O101" s="64" t="str">
        <f t="shared" si="105"/>
        <v xml:space="preserve"> </v>
      </c>
      <c r="P101" s="2"/>
      <c r="Q101" s="48" t="s">
        <v>188</v>
      </c>
      <c r="R101" s="48" t="s">
        <v>189</v>
      </c>
      <c r="S101" s="48">
        <f>IF(Q101=B96,8)+IF(Q101=B97,7)+IF(Q101=B98,6)+IF(Q101=B99,5)+IF(Q101=B100,4)+IF(Q101=B101,3)+IF(Q101=B102,2)+IF(Q101=B103,1)+IF(R101=B96,8)+IF(R101=B97,7)+IF(R101=B98,6)+IF(R101=B99,5)+IF(R101=B100,4)+IF(R101=B101,3)+IF(R101=B102,2)+IF(R101=B103,1)</f>
        <v>0</v>
      </c>
      <c r="T101" s="48">
        <f>IF(R101=J96,8)+IF(R101=J97,7)+IF(R101=J98,6)+IF(R101=J99,5)+IF(R101=J100,4)+IF(R101=J101,3)+IF(R101=J102,2)+IF(R101=J103,1)+IF(Q101=J96,8)+IF(Q101=J97,7)+IF(Q101=J98,6)+IF(Q101=J99,5)+IF(Q101=J100,4)+IF(Q101=J101,3)+IF(Q101=J102,2)+IF(Q101=J103,1)</f>
        <v>0</v>
      </c>
      <c r="U101" s="2"/>
      <c r="V101" s="12"/>
      <c r="W101" s="12"/>
      <c r="X101" s="12"/>
      <c r="Y101" s="12"/>
      <c r="Z101" s="12"/>
      <c r="AA101" s="12">
        <f>S101+T101</f>
        <v>0</v>
      </c>
      <c r="AB101" s="191"/>
      <c r="AC101" s="12"/>
      <c r="AD101" s="2"/>
      <c r="AE101" s="8"/>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58"/>
      <c r="BK101" s="58"/>
      <c r="BL101" s="58"/>
      <c r="BM101" s="58"/>
      <c r="BN101" s="58"/>
      <c r="BO101" s="58"/>
      <c r="BP101" s="58"/>
      <c r="BQ101" s="80"/>
      <c r="BR101" s="80"/>
      <c r="BS101" s="80"/>
      <c r="BT101" s="80"/>
      <c r="BU101" s="80"/>
      <c r="BV101" s="80"/>
      <c r="BW101" s="80"/>
      <c r="BX101" s="80"/>
      <c r="BY101" s="80"/>
      <c r="BZ101" s="80"/>
      <c r="CA101" s="80"/>
      <c r="CB101" s="80"/>
      <c r="CC101" s="80"/>
      <c r="CD101" s="80"/>
      <c r="CE101" s="80"/>
      <c r="CF101" s="7"/>
      <c r="CG101" s="7"/>
      <c r="CH101" s="7"/>
      <c r="CI101" s="7"/>
    </row>
    <row r="102" spans="1:87" ht="18.95" customHeight="1">
      <c r="A102" s="9">
        <v>7</v>
      </c>
      <c r="B102" s="106"/>
      <c r="C102" s="97"/>
      <c r="D102" s="41" t="str">
        <f t="shared" si="98"/>
        <v/>
      </c>
      <c r="E102" s="41" t="str">
        <f t="shared" si="99"/>
        <v/>
      </c>
      <c r="F102" s="64" t="str">
        <f t="shared" si="100"/>
        <v/>
      </c>
      <c r="G102" s="64" t="str">
        <f t="shared" si="101"/>
        <v xml:space="preserve"> </v>
      </c>
      <c r="H102" s="393"/>
      <c r="I102" s="9">
        <v>7</v>
      </c>
      <c r="J102" s="106"/>
      <c r="K102" s="97"/>
      <c r="L102" s="41" t="str">
        <f t="shared" si="102"/>
        <v/>
      </c>
      <c r="M102" s="221" t="str">
        <f t="shared" si="103"/>
        <v/>
      </c>
      <c r="N102" s="64" t="str">
        <f t="shared" si="104"/>
        <v/>
      </c>
      <c r="O102" s="64" t="str">
        <f t="shared" si="105"/>
        <v xml:space="preserve"> </v>
      </c>
      <c r="P102" s="2"/>
      <c r="Q102" s="48" t="s">
        <v>227</v>
      </c>
      <c r="R102" s="48" t="s">
        <v>228</v>
      </c>
      <c r="S102" s="48">
        <f>IF(Q102=B96,8)+IF(Q102=B97,7)+IF(Q102=B98,6)+IF(Q102=B99,5)+IF(Q102=B100,4)+IF(Q102=B101,3)+IF(Q102=B102,2)+IF(Q102=B103,1)+IF(R102=B96,8)+IF(R102=B97,7)+IF(R102=B98,6)+IF(R102=B99,5)+IF(R102=B100,4)+IF(R102=B101,3)+IF(R102=B102,2)+IF(R102=B103,1)</f>
        <v>0</v>
      </c>
      <c r="T102" s="48">
        <f>IF(R102=J96,8)+IF(R102=J97,7)+IF(R102=J98,6)+IF(R102=J99,5)+IF(R102=J100,4)+IF(R102=J101,3)+IF(R102=J102,2)+IF(R102=J103,1)+IF(Q102=J96,8)+IF(Q102=J97,7)+IF(Q102=J98,6)+IF(Q102=J99,5)+IF(Q102=J100,4)+IF(Q102=J101,3)+IF(Q102=J102,2)+IF(Q102=J103,1)</f>
        <v>0</v>
      </c>
      <c r="U102" s="2"/>
      <c r="V102" s="12"/>
      <c r="W102" s="12"/>
      <c r="X102" s="12"/>
      <c r="Y102" s="12"/>
      <c r="Z102" s="12"/>
      <c r="AA102" s="12"/>
      <c r="AB102" s="191">
        <f>S102+T102</f>
        <v>0</v>
      </c>
      <c r="AC102" s="12"/>
      <c r="AD102" s="2"/>
      <c r="AE102" s="8"/>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58"/>
      <c r="BK102" s="58"/>
      <c r="BL102" s="58"/>
      <c r="BM102" s="58"/>
      <c r="BN102" s="58"/>
      <c r="BO102" s="58"/>
      <c r="BP102" s="58"/>
      <c r="BQ102" s="80"/>
      <c r="BR102" s="80"/>
      <c r="BS102" s="80"/>
      <c r="BT102" s="80"/>
      <c r="BU102" s="80"/>
      <c r="BV102" s="80"/>
      <c r="BW102" s="80"/>
      <c r="BX102" s="80"/>
      <c r="BY102" s="80"/>
      <c r="BZ102" s="80"/>
      <c r="CA102" s="80"/>
      <c r="CB102" s="80"/>
      <c r="CC102" s="80"/>
      <c r="CD102" s="80"/>
      <c r="CE102" s="80"/>
      <c r="CF102" s="7"/>
      <c r="CG102" s="7"/>
      <c r="CH102" s="7"/>
      <c r="CI102" s="7"/>
    </row>
    <row r="103" spans="1:87" ht="18.95" customHeight="1">
      <c r="A103" s="9">
        <v>8</v>
      </c>
      <c r="B103" s="106"/>
      <c r="C103" s="97"/>
      <c r="D103" s="41" t="str">
        <f t="shared" si="98"/>
        <v/>
      </c>
      <c r="E103" s="41" t="str">
        <f t="shared" si="99"/>
        <v/>
      </c>
      <c r="F103" s="64" t="str">
        <f t="shared" si="100"/>
        <v/>
      </c>
      <c r="G103" s="64" t="str">
        <f t="shared" si="101"/>
        <v xml:space="preserve"> </v>
      </c>
      <c r="H103" s="393"/>
      <c r="I103" s="9">
        <v>8</v>
      </c>
      <c r="J103" s="106"/>
      <c r="K103" s="97"/>
      <c r="L103" s="41" t="str">
        <f t="shared" si="102"/>
        <v/>
      </c>
      <c r="M103" s="221" t="str">
        <f t="shared" si="103"/>
        <v/>
      </c>
      <c r="N103" s="64" t="str">
        <f t="shared" si="104"/>
        <v/>
      </c>
      <c r="O103" s="64" t="str">
        <f t="shared" si="105"/>
        <v xml:space="preserve"> </v>
      </c>
      <c r="P103" s="2"/>
      <c r="Q103" s="48" t="s">
        <v>208</v>
      </c>
      <c r="R103" s="48" t="s">
        <v>211</v>
      </c>
      <c r="S103" s="48">
        <f>IF(Q103=B96,8)+IF(Q103=B97,7)+IF(Q103=B98,6)+IF(Q103=B99,5)+IF(Q103=B100,4)+IF(Q103=B101,3)+IF(Q103=B102,2)+IF(Q103=B103,1)+IF(R103=B96,8)+IF(R103=B97,7)+IF(R103=B98,6)+IF(R103=B99,5)+IF(R103=B100,4)+IF(R103=B101,3)+IF(R103=B102,2)+IF(R103=B103,1)</f>
        <v>0</v>
      </c>
      <c r="T103" s="48">
        <f>IF(R103=J96,8)+IF(R103=J97,7)+IF(R103=J98,6)+IF(R103=J99,5)+IF(R103=J100,4)+IF(R103=J101,3)+IF(R103=J102,2)+IF(R103=J103,1)+IF(Q103=J96,8)+IF(Q103=J97,7)+IF(Q103=J98,6)+IF(Q103=J99,5)+IF(Q103=J100,4)+IF(Q103=J101,3)+IF(Q103=J102,2)+IF(Q103=J103,1)</f>
        <v>0</v>
      </c>
      <c r="U103" s="2"/>
      <c r="V103" s="12"/>
      <c r="W103" s="12"/>
      <c r="X103" s="12"/>
      <c r="Y103" s="12"/>
      <c r="Z103" s="12"/>
      <c r="AA103" s="12"/>
      <c r="AB103" s="191"/>
      <c r="AC103" s="12">
        <f>S103+T103</f>
        <v>0</v>
      </c>
      <c r="AD103" s="2"/>
      <c r="AE103" s="8"/>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58"/>
      <c r="BK103" s="58"/>
      <c r="BL103" s="58"/>
      <c r="BM103" s="58"/>
      <c r="BN103" s="58"/>
      <c r="BO103" s="58"/>
      <c r="BP103" s="58"/>
      <c r="BQ103" s="80"/>
      <c r="BR103" s="80"/>
      <c r="BS103" s="80"/>
      <c r="BT103" s="80"/>
      <c r="BU103" s="80"/>
      <c r="BV103" s="80"/>
      <c r="BW103" s="80"/>
      <c r="BX103" s="80"/>
      <c r="BY103" s="80"/>
      <c r="BZ103" s="80"/>
      <c r="CA103" s="80"/>
      <c r="CB103" s="80"/>
      <c r="CC103" s="80"/>
      <c r="CD103" s="80"/>
      <c r="CE103" s="80"/>
      <c r="CF103" s="7"/>
      <c r="CG103" s="7"/>
      <c r="CH103" s="7"/>
      <c r="CI103" s="7"/>
    </row>
    <row r="104" spans="1:87" ht="18.95" customHeight="1">
      <c r="A104" s="206" t="s">
        <v>0</v>
      </c>
      <c r="B104" s="392" t="s">
        <v>99</v>
      </c>
      <c r="C104" s="392"/>
      <c r="D104" s="392"/>
      <c r="E104" s="392"/>
      <c r="F104" s="392"/>
      <c r="G104" s="392"/>
      <c r="H104" s="207"/>
      <c r="I104" s="206" t="s">
        <v>1</v>
      </c>
      <c r="J104" s="392" t="str">
        <f>B104</f>
        <v>UNDER 15 GIRLS 100m</v>
      </c>
      <c r="K104" s="392"/>
      <c r="L104" s="392"/>
      <c r="M104" s="392"/>
      <c r="N104" s="392"/>
      <c r="O104" s="392"/>
      <c r="Q104" s="96"/>
      <c r="R104" s="96"/>
      <c r="S104" s="48"/>
      <c r="T104" s="48"/>
      <c r="U104" s="2"/>
      <c r="V104" s="194">
        <f>SUM(V6:V103)</f>
        <v>13</v>
      </c>
      <c r="W104" s="194">
        <f t="shared" ref="W104:AC104" si="106">SUM(W6:W103)</f>
        <v>43</v>
      </c>
      <c r="X104" s="194">
        <f t="shared" si="106"/>
        <v>37</v>
      </c>
      <c r="Y104" s="194">
        <f t="shared" si="106"/>
        <v>60</v>
      </c>
      <c r="Z104" s="194">
        <f t="shared" si="106"/>
        <v>23</v>
      </c>
      <c r="AA104" s="194">
        <f t="shared" si="106"/>
        <v>52</v>
      </c>
      <c r="AB104" s="194">
        <f t="shared" si="106"/>
        <v>0</v>
      </c>
      <c r="AC104" s="194">
        <f t="shared" si="106"/>
        <v>19</v>
      </c>
    </row>
    <row r="105" spans="1:87" ht="18.95" customHeight="1">
      <c r="A105" s="9">
        <v>1</v>
      </c>
      <c r="B105" s="364" t="s">
        <v>850</v>
      </c>
      <c r="C105" s="97">
        <v>13.5</v>
      </c>
      <c r="D105" s="41" t="str">
        <f>IF(B105=0,"",VLOOKUP(B105,$AF$107:$AH$122,3,FALSE))</f>
        <v>JESSICA BARKER</v>
      </c>
      <c r="E105" s="41" t="str">
        <f>IF(B105=0,"",VLOOKUP(B105,$AU$8:$AW$23,3,FALSE))</f>
        <v>WITNEY</v>
      </c>
      <c r="F105" s="64" t="str">
        <f>IF(C105="","",IF($AU$145="F"," ",IF($AU$145="T",IF(C105&lt;=$AK$145,"G1",IF(C105&lt;=$AN$145,"G2",IF(C105&lt;=$AQ$145,"G3",IF(C105&lt;=$AT$145,"G4","")))))))</f>
        <v>G4</v>
      </c>
      <c r="G105" s="64" t="str">
        <f>IF(C105&lt;=BK107,"AW"," ")</f>
        <v>AW</v>
      </c>
      <c r="H105" s="393"/>
      <c r="I105" s="9">
        <v>1</v>
      </c>
      <c r="J105" s="364" t="s">
        <v>834</v>
      </c>
      <c r="K105" s="97">
        <v>13.92</v>
      </c>
      <c r="L105" s="41" t="str">
        <f>IF(J105=0,"",VLOOKUP(J105,$AF$107:$AH$122,3,FALSE))</f>
        <v>ABBEY ANSON</v>
      </c>
      <c r="M105" s="221" t="str">
        <f>IF(J105=0,"",VLOOKUP(J105,$AU$8:$AW$23,3,FALSE))</f>
        <v>BANBURY</v>
      </c>
      <c r="N105" s="64" t="str">
        <f>IF(K105="","",IF($AU$145="F"," ",IF($AU$145="T",IF(K105&lt;=$AK$145,"G1",IF(K105&lt;=$AN$145,"G2",IF(K105&lt;=$AQ$145,"G3",IF(K105&lt;=$AT$145,"G4","")))))))</f>
        <v/>
      </c>
      <c r="O105" s="64" t="str">
        <f>IF(K105&lt;=BK107,"AW"," ")</f>
        <v xml:space="preserve"> </v>
      </c>
      <c r="P105" s="6"/>
      <c r="Q105" s="192" t="s">
        <v>0</v>
      </c>
      <c r="R105" s="192" t="s">
        <v>210</v>
      </c>
      <c r="S105" s="192">
        <f>IF(Q105=B105,8)+IF(Q105=B106,7)+IF(Q105=B107,6)+IF(Q105=B108,5)+IF(Q105=B109,4)+IF(Q105=B110,3)+IF(Q105=B111,2)+IF(Q105=B112,1)+IF(R105=B105,8)+IF(R105=B106,7)+IF(R105=B107,6)+IF(R105=B108,5)+IF(R105=B109,4)+IF(R105=B110,3)+IF(R105=B111,2)+IF(R105=B112,1)</f>
        <v>4</v>
      </c>
      <c r="T105" s="192">
        <f>IF(Q105=J105,8)+IF(Q105=J106,7)+IF(Q105=J107,6)+IF(Q105=J108,5)+IF(Q105=J109,4)+IF(Q105=J110,3)+IF(Q105=J111,2)+IF(Q105=J112,1)+IF(R105=J105,8)+IF(R105=J106,7)+IF(R105=J107,6)+IF(R105=J108,5)+IF(R105=J109,4)+IF(R105=J110,3)+IF(R105=J111,2)+IF(R105=J112,1)</f>
        <v>4</v>
      </c>
      <c r="U105" s="2"/>
      <c r="V105" s="95">
        <f>S105+T105</f>
        <v>8</v>
      </c>
      <c r="W105" s="12"/>
      <c r="X105" s="12"/>
      <c r="Y105" s="12"/>
      <c r="Z105" s="12"/>
      <c r="AA105" s="12"/>
      <c r="AB105" s="191"/>
      <c r="AC105" s="12"/>
      <c r="AD105" s="6"/>
      <c r="AE105" s="23"/>
      <c r="AH105" s="5"/>
      <c r="AK105" s="5"/>
      <c r="AN105" s="5"/>
      <c r="AQ105" s="5"/>
      <c r="AT105" s="5"/>
      <c r="AW105" s="5"/>
      <c r="AZ105" s="5"/>
    </row>
    <row r="106" spans="1:87" ht="18.95" customHeight="1">
      <c r="A106" s="9">
        <v>2</v>
      </c>
      <c r="B106" s="364" t="s">
        <v>828</v>
      </c>
      <c r="C106" s="97">
        <v>13.66</v>
      </c>
      <c r="D106" s="41" t="str">
        <f t="shared" ref="D106:D112" si="107">IF(B106=0,"",VLOOKUP(B106,$AF$107:$AH$122,3,FALSE))</f>
        <v>Zoe Chung</v>
      </c>
      <c r="E106" s="41" t="str">
        <f t="shared" ref="E106:E112" si="108">IF(B106=0,"",VLOOKUP(B106,$AU$8:$AW$23,3,FALSE))</f>
        <v>RADLEY</v>
      </c>
      <c r="F106" s="64" t="str">
        <f t="shared" ref="F106:F112" si="109">IF(C106="","",IF($AU$145="F"," ",IF($AU$145="T",IF(C106&lt;=$AK$145,"G1",IF(C106&lt;=$AN$145,"G2",IF(C106&lt;=$AQ$145,"G3",IF(C106&lt;=$AT$145,"G4","")))))))</f>
        <v/>
      </c>
      <c r="G106" s="64" t="str">
        <f t="shared" ref="G106:G112" si="110">IF(C106&lt;=BK108,"AW"," ")</f>
        <v>AW</v>
      </c>
      <c r="H106" s="393"/>
      <c r="I106" s="9">
        <v>2</v>
      </c>
      <c r="J106" s="364" t="s">
        <v>829</v>
      </c>
      <c r="K106" s="97">
        <v>14.14</v>
      </c>
      <c r="L106" s="41" t="str">
        <f t="shared" ref="L106:L112" si="111">IF(J106=0,"",VLOOKUP(J106,$AF$107:$AH$122,3,FALSE))</f>
        <v>Zoe Forte</v>
      </c>
      <c r="M106" s="221" t="str">
        <f t="shared" ref="M106:M112" si="112">IF(J106=0,"",VLOOKUP(J106,$AU$8:$AW$23,3,FALSE))</f>
        <v>TEAM KENNET</v>
      </c>
      <c r="N106" s="64" t="str">
        <f t="shared" ref="N106:N112" si="113">IF(K106="","",IF($AU$145="F"," ",IF($AU$145="T",IF(K106&lt;=$AK$145,"G1",IF(K106&lt;=$AN$145,"G2",IF(K106&lt;=$AQ$145,"G3",IF(K106&lt;=$AT$145,"G4","")))))))</f>
        <v/>
      </c>
      <c r="O106" s="64" t="str">
        <f t="shared" ref="O106:O112" si="114">IF(K106&lt;=BK108,"AW"," ")</f>
        <v xml:space="preserve"> </v>
      </c>
      <c r="P106" s="2"/>
      <c r="Q106" s="48" t="s">
        <v>190</v>
      </c>
      <c r="R106" s="48" t="s">
        <v>191</v>
      </c>
      <c r="S106" s="48">
        <f>IF(Q106=B105,8)+IF(Q106=B106,7)+IF(Q106=B107,6)+IF(Q106=B108,5)+IF(Q106=B109,4)+IF(Q106=B110,3)+IF(Q106=B111,2)+IF(Q106=B112,1)+IF(R106=B105,8)+IF(R106=B106,7)+IF(R106=B107,6)+IF(R106=B108,5)+IF(R106=B109,4)+IF(R106=B110,3)+IF(R106=B111,2)+IF(R106=B112,1)</f>
        <v>5</v>
      </c>
      <c r="T106" s="48">
        <f>IF(R106=J105,8)+IF(R106=J106,7)+IF(R106=J107,6)+IF(R106=J108,5)+IF(R106=J109,4)+IF(R106=J110,3)+IF(R106=J111,2)+IF(R106=J112,1)+IF(Q106=J105,8)+IF(Q106=J106,7)+IF(Q106=J107,6)+IF(Q106=J108,5)+IF(Q106=J109,4)+IF(Q106=J110,3)+IF(Q106=J111,2)+IF(Q106=J112,1)</f>
        <v>8</v>
      </c>
      <c r="U106" s="2"/>
      <c r="V106" s="12"/>
      <c r="W106" s="12">
        <f>S106+T106</f>
        <v>13</v>
      </c>
      <c r="X106" s="12"/>
      <c r="Y106" s="12"/>
      <c r="Z106" s="12"/>
      <c r="AA106" s="12"/>
      <c r="AB106" s="191"/>
      <c r="AC106" s="12"/>
      <c r="AD106" s="2"/>
      <c r="AE106" s="180" t="s">
        <v>11</v>
      </c>
      <c r="AF106" s="10"/>
      <c r="AG106" s="10"/>
      <c r="AH106" s="48">
        <v>100</v>
      </c>
      <c r="AI106" s="49"/>
      <c r="AJ106" s="49"/>
      <c r="AK106" s="48">
        <v>200</v>
      </c>
      <c r="AL106" s="49"/>
      <c r="AM106" s="49"/>
      <c r="AN106" s="48">
        <v>300</v>
      </c>
      <c r="AO106" s="49"/>
      <c r="AP106" s="49"/>
      <c r="AQ106" s="48">
        <v>800</v>
      </c>
      <c r="AR106" s="49"/>
      <c r="AS106" s="49"/>
      <c r="AT106" s="48">
        <v>1500</v>
      </c>
      <c r="AU106" s="49"/>
      <c r="AV106" s="49"/>
      <c r="AW106" s="48" t="s">
        <v>114</v>
      </c>
      <c r="AX106" s="398" t="s">
        <v>24</v>
      </c>
      <c r="AY106" s="398"/>
      <c r="AZ106" s="398"/>
      <c r="BA106" s="398"/>
      <c r="BB106" s="398"/>
      <c r="BC106" s="398"/>
      <c r="BD106" s="398"/>
      <c r="BE106" s="398"/>
      <c r="BF106" s="398"/>
      <c r="BG106" s="398"/>
      <c r="BH106" s="398"/>
      <c r="BJ106" s="43" t="str">
        <f>grades!N34</f>
        <v>Event</v>
      </c>
      <c r="BK106" s="43">
        <f>grades!O34</f>
        <v>100</v>
      </c>
      <c r="BL106" s="43">
        <f>grades!P34</f>
        <v>200</v>
      </c>
      <c r="BM106" s="43">
        <f>grades!Q34</f>
        <v>300</v>
      </c>
      <c r="BN106" s="43">
        <f>grades!R34</f>
        <v>800</v>
      </c>
      <c r="BO106" s="43">
        <f>grades!S34</f>
        <v>1200</v>
      </c>
      <c r="BP106" s="43">
        <f>grades!T34</f>
        <v>1500</v>
      </c>
      <c r="BQ106" s="43" t="str">
        <f>grades!U34</f>
        <v>70H</v>
      </c>
      <c r="BR106" s="43" t="str">
        <f>grades!V34</f>
        <v>75H</v>
      </c>
      <c r="BS106" s="43" t="str">
        <f>grades!W34</f>
        <v>80H</v>
      </c>
      <c r="BT106" s="43" t="str">
        <f>grades!X34</f>
        <v>HJ</v>
      </c>
      <c r="BU106" s="43" t="str">
        <f>grades!Y34</f>
        <v>LJ</v>
      </c>
      <c r="BV106" s="43" t="str">
        <f>grades!Z34</f>
        <v>SP</v>
      </c>
      <c r="BW106" s="43" t="str">
        <f>grades!AA34</f>
        <v>DT</v>
      </c>
      <c r="BX106" s="43" t="str">
        <f>grades!AB34</f>
        <v>JT</v>
      </c>
      <c r="BY106" s="43" t="str">
        <f>grades!AC34</f>
        <v>4x100</v>
      </c>
      <c r="BZ106" s="43" t="str">
        <f>grades!AD34</f>
        <v>TJ</v>
      </c>
      <c r="CA106" s="43">
        <f>grades!AE34</f>
        <v>0</v>
      </c>
      <c r="CB106" s="43">
        <f>grades!AF34</f>
        <v>0</v>
      </c>
    </row>
    <row r="107" spans="1:87" ht="18.95" customHeight="1">
      <c r="A107" s="9">
        <v>3</v>
      </c>
      <c r="B107" s="364" t="s">
        <v>833</v>
      </c>
      <c r="C107" s="97">
        <v>13.67</v>
      </c>
      <c r="D107" s="41" t="str">
        <f t="shared" si="107"/>
        <v>Nicole Hudson</v>
      </c>
      <c r="E107" s="41" t="str">
        <f t="shared" si="108"/>
        <v>OXFORD CITY</v>
      </c>
      <c r="F107" s="64" t="str">
        <f t="shared" si="109"/>
        <v/>
      </c>
      <c r="G107" s="64" t="str">
        <f t="shared" si="110"/>
        <v>AW</v>
      </c>
      <c r="H107" s="393"/>
      <c r="I107" s="9">
        <v>3</v>
      </c>
      <c r="J107" s="364" t="s">
        <v>832</v>
      </c>
      <c r="K107" s="97">
        <v>14.51</v>
      </c>
      <c r="L107" s="41" t="str">
        <f t="shared" si="111"/>
        <v>Stephanie Mott</v>
      </c>
      <c r="M107" s="221" t="str">
        <f t="shared" si="112"/>
        <v>RADLEY</v>
      </c>
      <c r="N107" s="64" t="str">
        <f t="shared" si="113"/>
        <v/>
      </c>
      <c r="O107" s="64" t="str">
        <f t="shared" si="114"/>
        <v xml:space="preserve"> </v>
      </c>
      <c r="P107" s="2"/>
      <c r="Q107" s="48" t="s">
        <v>1</v>
      </c>
      <c r="R107" s="48" t="s">
        <v>209</v>
      </c>
      <c r="S107" s="48">
        <f>IF(Q107=B105,8)+IF(Q107=B106,7)+IF(Q107=B107,6)+IF(Q107=B108,5)+IF(Q107=B109,4)+IF(Q107=B110,3)+IF(Q107=B111,2)+IF(Q107=B112,1)+IF(R107=B105,8)+IF(R107=B106,7)+IF(R107=B107,6)+IF(R107=B108,5)+IF(R107=B109,4)+IF(R107=B110,3)+IF(R107=B111,2)+IF(R107=B112,1)</f>
        <v>2</v>
      </c>
      <c r="T107" s="48">
        <f>IF(R107=J105,8)+IF(R107=J106,7)+IF(R107=J107,6)+IF(R107=J108,5)+IF(R107=J109,4)+IF(R107=J110,3)+IF(R107=J111,2)+IF(R107=J112,1)+IF(Q107=J105,8)+IF(Q107=J106,7)+IF(Q107=J107,6)+IF(Q107=J108,5)+IF(Q107=J109,4)+IF(Q107=J110,3)+IF(Q107=J111,2)+IF(Q107=J112,1)</f>
        <v>3</v>
      </c>
      <c r="U107" s="2"/>
      <c r="V107" s="12"/>
      <c r="W107" s="12"/>
      <c r="X107" s="12">
        <f>S107+T107</f>
        <v>5</v>
      </c>
      <c r="Y107" s="12"/>
      <c r="Z107" s="12"/>
      <c r="AA107" s="12"/>
      <c r="AB107" s="191"/>
      <c r="AC107" s="12"/>
      <c r="AD107" s="2"/>
      <c r="AE107" s="397" t="str">
        <f>AE8</f>
        <v>ABINGDON</v>
      </c>
      <c r="AF107" s="12" t="str">
        <f>AF8</f>
        <v>A</v>
      </c>
      <c r="AG107" s="12" t="s">
        <v>0</v>
      </c>
      <c r="AH107" s="12" t="str">
        <f>VLOOKUP(AG107,ABI!$W$17:$AW$42,27,FALSE)</f>
        <v>Cei Kimber-Bidlot</v>
      </c>
      <c r="AI107" s="12" t="str">
        <f>AF107</f>
        <v>A</v>
      </c>
      <c r="AJ107" s="12" t="s">
        <v>0</v>
      </c>
      <c r="AK107" s="12" t="str">
        <f>VLOOKUP(AJ107,ABI!$AA$17:$AW$42,23,FALSE)</f>
        <v>Georgia Pennington</v>
      </c>
      <c r="AL107" s="12" t="str">
        <f>AI107</f>
        <v>A</v>
      </c>
      <c r="AM107" s="12" t="s">
        <v>0</v>
      </c>
      <c r="AN107" s="12" t="e">
        <f>VLOOKUP(AM107,ABI!$Y$17:$AW$42,25,FALSE)</f>
        <v>#N/A</v>
      </c>
      <c r="AO107" s="12" t="str">
        <f>AL107</f>
        <v>A</v>
      </c>
      <c r="AP107" s="12" t="s">
        <v>0</v>
      </c>
      <c r="AQ107" s="12" t="str">
        <f>VLOOKUP(AP107,ABI!$AB$17:$AW$42,22,FALSE)</f>
        <v>Juliette Wells-Gray</v>
      </c>
      <c r="AR107" s="12" t="str">
        <f>AO107</f>
        <v>A</v>
      </c>
      <c r="AS107" s="12" t="s">
        <v>0</v>
      </c>
      <c r="AT107" s="12" t="e">
        <f>VLOOKUP(AS107,ABI!$U$17:$AW$42,29,FALSE)</f>
        <v>#N/A</v>
      </c>
      <c r="AU107" s="12" t="str">
        <f>AR107</f>
        <v>A</v>
      </c>
      <c r="AV107" s="12" t="s">
        <v>0</v>
      </c>
      <c r="AW107" s="12" t="e">
        <f>VLOOKUP(AV107,ABI!$S$17:$AW$42,31,FALSE)</f>
        <v>#N/A</v>
      </c>
      <c r="AX107" s="12" t="str">
        <f>AU107</f>
        <v>A</v>
      </c>
      <c r="AY107" s="12" t="s">
        <v>0</v>
      </c>
      <c r="AZ107" s="12" t="str">
        <f>'MATCH DETAILS'!B5</f>
        <v>ABINGDON</v>
      </c>
      <c r="BA107" s="176">
        <v>1</v>
      </c>
      <c r="BB107" s="12" t="str">
        <f>VLOOKUP(BA107,ABI!$AC$17:$AW$42,21,FALSE)</f>
        <v>Georgia Pennington</v>
      </c>
      <c r="BC107" s="176">
        <v>2</v>
      </c>
      <c r="BD107" s="12" t="str">
        <f>VLOOKUP(BC107,ABI!$AC$17:$AW$42,21,FALSE)</f>
        <v>Molly Clarke</v>
      </c>
      <c r="BE107" s="176">
        <v>3</v>
      </c>
      <c r="BF107" s="12" t="str">
        <f>VLOOKUP(BE107,ABI!$AC$17:$AW$42,21,FALSE)</f>
        <v>Holly Barwick</v>
      </c>
      <c r="BG107" s="176">
        <v>4</v>
      </c>
      <c r="BH107" s="12" t="str">
        <f>VLOOKUP(BG107,ABI!$AC$17:$AW$42,21,FALSE)</f>
        <v>Martha Stepney</v>
      </c>
      <c r="BJ107" s="89" t="str">
        <f>grades!N36</f>
        <v xml:space="preserve">U15 </v>
      </c>
      <c r="BK107" s="89">
        <f>grades!O36</f>
        <v>13.7</v>
      </c>
      <c r="BL107" s="89">
        <f>grades!P36</f>
        <v>28.5</v>
      </c>
      <c r="BM107" s="89">
        <f>grades!Q36</f>
        <v>47</v>
      </c>
      <c r="BN107" s="90">
        <f>grades!R36</f>
        <v>1.7939814814814815E-3</v>
      </c>
      <c r="BO107" s="89" t="str">
        <f>grades!S36</f>
        <v>-</v>
      </c>
      <c r="BP107" s="90">
        <f>grades!T36</f>
        <v>3.7615740740740739E-3</v>
      </c>
      <c r="BQ107" s="89" t="str">
        <f>grades!U36</f>
        <v>-</v>
      </c>
      <c r="BR107" s="89">
        <f>grades!V36</f>
        <v>14.1</v>
      </c>
      <c r="BS107" s="89" t="str">
        <f>grades!W36</f>
        <v>-</v>
      </c>
      <c r="BT107" s="89">
        <f>grades!X36</f>
        <v>1.36</v>
      </c>
      <c r="BU107" s="89">
        <f>grades!Y36</f>
        <v>4.3</v>
      </c>
      <c r="BV107" s="89">
        <f>grades!Z36</f>
        <v>7.4</v>
      </c>
      <c r="BW107" s="89">
        <f>grades!AA36</f>
        <v>18</v>
      </c>
      <c r="BX107" s="89">
        <f>grades!AB36</f>
        <v>18</v>
      </c>
      <c r="BY107" s="89">
        <f>grades!AC36</f>
        <v>53.5</v>
      </c>
    </row>
    <row r="108" spans="1:87" ht="18.95" customHeight="1">
      <c r="A108" s="9">
        <v>4</v>
      </c>
      <c r="B108" s="364" t="s">
        <v>830</v>
      </c>
      <c r="C108" s="97">
        <v>13.67</v>
      </c>
      <c r="D108" s="41" t="str">
        <f t="shared" si="107"/>
        <v>NAOMI ANDERSON</v>
      </c>
      <c r="E108" s="41" t="str">
        <f t="shared" si="108"/>
        <v>BANBURY</v>
      </c>
      <c r="F108" s="64" t="str">
        <f t="shared" si="109"/>
        <v/>
      </c>
      <c r="G108" s="64" t="str">
        <f t="shared" si="110"/>
        <v>AW</v>
      </c>
      <c r="H108" s="393"/>
      <c r="I108" s="9">
        <v>4</v>
      </c>
      <c r="J108" s="364" t="s">
        <v>831</v>
      </c>
      <c r="K108" s="97">
        <v>14.62</v>
      </c>
      <c r="L108" s="41" t="str">
        <f t="shared" si="111"/>
        <v>Olivia Browne</v>
      </c>
      <c r="M108" s="221" t="str">
        <f t="shared" si="112"/>
        <v>OXFORD CITY</v>
      </c>
      <c r="N108" s="64" t="str">
        <f t="shared" si="113"/>
        <v/>
      </c>
      <c r="O108" s="64" t="str">
        <f t="shared" si="114"/>
        <v xml:space="preserve"> </v>
      </c>
      <c r="P108" s="2"/>
      <c r="Q108" s="264" t="s">
        <v>258</v>
      </c>
      <c r="R108" s="264" t="s">
        <v>259</v>
      </c>
      <c r="S108" s="48">
        <f>IF(Q108=B105,8)+IF(Q108=B106,7)+IF(Q108=B107,6)+IF(Q108=B108,5)+IF(Q108=B109,4)+IF(Q108=B110,3)+IF(Q108=B111,2)+IF(Q108=B112,1)+IF(R108=B105,8)+IF(R108=B106,7)+IF(R108=B107,6)+IF(R108=B108,5)+IF(R108=B109,4)+IF(R108=B110,3)+IF(R108=B111,2)+IF(R108=B112,1)</f>
        <v>3</v>
      </c>
      <c r="T108" s="48">
        <f>IF(R108=J105,8)+IF(R108=J106,7)+IF(R108=J107,6)+IF(R108=J108,5)+IF(R108=J109,4)+IF(R108=J110,3)+IF(R108=J111,2)+IF(R108=J112,1)+IF(Q108=J105,8)+IF(Q108=J106,7)+IF(Q108=J107,6)+IF(Q108=J108,5)+IF(Q108=J109,4)+IF(Q108=J110,3)+IF(Q108=J111,2)+IF(Q108=J112,1)</f>
        <v>7</v>
      </c>
      <c r="U108" s="2"/>
      <c r="V108" s="12"/>
      <c r="W108" s="12"/>
      <c r="X108" s="12"/>
      <c r="Y108" s="12">
        <f>S108+T108</f>
        <v>10</v>
      </c>
      <c r="Z108" s="12"/>
      <c r="AA108" s="12"/>
      <c r="AB108" s="191"/>
      <c r="AC108" s="12"/>
      <c r="AD108" s="2"/>
      <c r="AE108" s="397"/>
      <c r="AF108" s="12" t="str">
        <f>AF9</f>
        <v>AA</v>
      </c>
      <c r="AG108" s="12" t="s">
        <v>1</v>
      </c>
      <c r="AH108" s="12" t="str">
        <f>VLOOKUP(AG108,ABI!$W$17:$AW$42,27,FALSE)</f>
        <v>Molly Clarke</v>
      </c>
      <c r="AI108" s="12" t="str">
        <f t="shared" ref="AI108:AI122" si="115">AF108</f>
        <v>AA</v>
      </c>
      <c r="AJ108" s="12" t="s">
        <v>1</v>
      </c>
      <c r="AK108" s="12" t="e">
        <f>VLOOKUP(AJ108,ABI!$AA$17:$AW$42,23,FALSE)</f>
        <v>#N/A</v>
      </c>
      <c r="AL108" s="12" t="str">
        <f t="shared" ref="AL108:AL122" si="116">AI108</f>
        <v>AA</v>
      </c>
      <c r="AM108" s="12" t="s">
        <v>1</v>
      </c>
      <c r="AN108" s="12" t="e">
        <f>VLOOKUP(AM108,ABI!$Y$17:$AW$42,25,FALSE)</f>
        <v>#N/A</v>
      </c>
      <c r="AO108" s="12" t="str">
        <f t="shared" ref="AO108:AO122" si="117">AL108</f>
        <v>AA</v>
      </c>
      <c r="AP108" s="12" t="s">
        <v>1</v>
      </c>
      <c r="AQ108" s="12" t="str">
        <f>VLOOKUP(AP108,ABI!$AB$17:$AW$42,22,FALSE)</f>
        <v>Martha Stepney</v>
      </c>
      <c r="AR108" s="12" t="str">
        <f t="shared" ref="AR108:AR122" si="118">AO108</f>
        <v>AA</v>
      </c>
      <c r="AS108" s="12" t="s">
        <v>1</v>
      </c>
      <c r="AT108" s="12" t="e">
        <f>VLOOKUP(AS108,ABI!$U$17:$AW$42,29,FALSE)</f>
        <v>#N/A</v>
      </c>
      <c r="AU108" s="12" t="str">
        <f t="shared" ref="AU108:AU122" si="119">AR108</f>
        <v>AA</v>
      </c>
      <c r="AV108" s="12" t="s">
        <v>1</v>
      </c>
      <c r="AW108" s="12" t="e">
        <f>VLOOKUP(AV108,ABI!$S$17:$AW$42,31,FALSE)</f>
        <v>#N/A</v>
      </c>
      <c r="AX108" s="12" t="str">
        <f t="shared" ref="AX108:AX122" si="120">AU108</f>
        <v>AA</v>
      </c>
      <c r="AY108" s="12" t="s">
        <v>1</v>
      </c>
      <c r="AZ108" s="12" t="str">
        <f>'MATCH DETAILS'!B5</f>
        <v>ABINGDON</v>
      </c>
      <c r="BA108" s="176">
        <v>1</v>
      </c>
      <c r="BB108" s="12" t="str">
        <f>VLOOKUP(BA108,ABI!$AC$17:$AW$42,21,FALSE)</f>
        <v>Georgia Pennington</v>
      </c>
      <c r="BC108" s="176">
        <v>2</v>
      </c>
      <c r="BD108" s="12" t="str">
        <f>VLOOKUP(BC108,ABI!$AC$17:$AW$42,21,FALSE)</f>
        <v>Molly Clarke</v>
      </c>
      <c r="BE108" s="176">
        <v>3</v>
      </c>
      <c r="BF108" s="12" t="str">
        <f>VLOOKUP(BE108,ABI!$AC$17:$AW$42,21,FALSE)</f>
        <v>Holly Barwick</v>
      </c>
      <c r="BG108" s="176">
        <v>4</v>
      </c>
      <c r="BH108" s="12" t="str">
        <f>VLOOKUP(BG108,ABI!$AC$17:$AW$42,21,FALSE)</f>
        <v>Martha Stepney</v>
      </c>
      <c r="BJ108" s="89" t="str">
        <f t="shared" ref="BJ108:BJ113" si="121">BJ107</f>
        <v xml:space="preserve">U15 </v>
      </c>
      <c r="BK108" s="89">
        <f t="shared" ref="BK108:BY108" si="122">BK107</f>
        <v>13.7</v>
      </c>
      <c r="BL108" s="89">
        <f t="shared" si="122"/>
        <v>28.5</v>
      </c>
      <c r="BM108" s="89">
        <f t="shared" si="122"/>
        <v>47</v>
      </c>
      <c r="BN108" s="90">
        <f t="shared" si="122"/>
        <v>1.7939814814814815E-3</v>
      </c>
      <c r="BO108" s="89" t="str">
        <f t="shared" si="122"/>
        <v>-</v>
      </c>
      <c r="BP108" s="90">
        <f t="shared" si="122"/>
        <v>3.7615740740740739E-3</v>
      </c>
      <c r="BQ108" s="89" t="str">
        <f t="shared" si="122"/>
        <v>-</v>
      </c>
      <c r="BR108" s="89">
        <f t="shared" si="122"/>
        <v>14.1</v>
      </c>
      <c r="BS108" s="89" t="str">
        <f t="shared" si="122"/>
        <v>-</v>
      </c>
      <c r="BT108" s="89">
        <f t="shared" si="122"/>
        <v>1.36</v>
      </c>
      <c r="BU108" s="89">
        <f t="shared" si="122"/>
        <v>4.3</v>
      </c>
      <c r="BV108" s="89">
        <f t="shared" si="122"/>
        <v>7.4</v>
      </c>
      <c r="BW108" s="89">
        <f t="shared" si="122"/>
        <v>18</v>
      </c>
      <c r="BX108" s="89">
        <f t="shared" si="122"/>
        <v>18</v>
      </c>
      <c r="BY108" s="89">
        <f t="shared" si="122"/>
        <v>53.5</v>
      </c>
    </row>
    <row r="109" spans="1:87" ht="18.95" customHeight="1">
      <c r="A109" s="9">
        <v>5</v>
      </c>
      <c r="B109" s="364" t="s">
        <v>342</v>
      </c>
      <c r="C109" s="97">
        <v>14.08</v>
      </c>
      <c r="D109" s="41" t="str">
        <f t="shared" si="107"/>
        <v>Cei Kimber-Bidlot</v>
      </c>
      <c r="E109" s="41" t="str">
        <f t="shared" si="108"/>
        <v>ABINGDON</v>
      </c>
      <c r="F109" s="64" t="str">
        <f t="shared" si="109"/>
        <v/>
      </c>
      <c r="G109" s="64" t="str">
        <f t="shared" si="110"/>
        <v xml:space="preserve"> </v>
      </c>
      <c r="H109" s="393"/>
      <c r="I109" s="9">
        <v>5</v>
      </c>
      <c r="J109" s="364" t="s">
        <v>844</v>
      </c>
      <c r="K109" s="97">
        <v>14.82</v>
      </c>
      <c r="L109" s="41" t="str">
        <f t="shared" si="111"/>
        <v>Molly Clarke</v>
      </c>
      <c r="M109" s="221" t="str">
        <f t="shared" si="112"/>
        <v>ABINGDON</v>
      </c>
      <c r="N109" s="64" t="str">
        <f t="shared" si="113"/>
        <v/>
      </c>
      <c r="O109" s="64" t="str">
        <f t="shared" si="114"/>
        <v xml:space="preserve"> </v>
      </c>
      <c r="P109" s="2"/>
      <c r="Q109" s="48" t="s">
        <v>20</v>
      </c>
      <c r="R109" s="48" t="s">
        <v>19</v>
      </c>
      <c r="S109" s="48">
        <f>IF(Q109=B105,8)+IF(Q109=B106,7)+IF(Q109=B107,6)+IF(Q109=B108,5)+IF(Q109=B109,4)+IF(Q109=B110,3)+IF(Q109=B111,2)+IF(Q109=B112,1)+IF(R109=B105,8)+IF(R109=B106,7)+IF(R109=B107,6)+IF(R109=B108,5)+IF(R109=B109,4)+IF(R109=B110,3)+IF(R109=B111,2)+IF(R109=B112,1)</f>
        <v>6</v>
      </c>
      <c r="T109" s="48">
        <f>IF(R109=J105,8)+IF(R109=J106,7)+IF(R109=J107,6)+IF(R109=J108,5)+IF(R109=J109,4)+IF(R109=J110,3)+IF(R109=J111,2)+IF(R109=J112,1)+IF(Q109=J105,8)+IF(Q109=J106,7)+IF(Q109=J107,6)+IF(Q109=J108,5)+IF(Q109=J109,4)+IF(Q109=J110,3)+IF(Q109=J111,2)+IF(Q109=J112,1)</f>
        <v>5</v>
      </c>
      <c r="U109" s="2"/>
      <c r="V109" s="12"/>
      <c r="W109" s="12"/>
      <c r="X109" s="12"/>
      <c r="Y109" s="12"/>
      <c r="Z109" s="12">
        <f>S109+T109</f>
        <v>11</v>
      </c>
      <c r="AA109" s="12"/>
      <c r="AB109" s="191"/>
      <c r="AC109" s="12"/>
      <c r="AD109" s="2"/>
      <c r="AE109" s="397" t="str">
        <f t="shared" ref="AE109:AF109" si="123">AE10</f>
        <v>BANBURY</v>
      </c>
      <c r="AF109" s="12" t="str">
        <f t="shared" si="123"/>
        <v>N</v>
      </c>
      <c r="AG109" s="12" t="s">
        <v>0</v>
      </c>
      <c r="AH109" s="12" t="str">
        <f>VLOOKUP(AG109,BAN!$W$17:$AW$42,27,FALSE)</f>
        <v>NAOMI ANDERSON</v>
      </c>
      <c r="AI109" s="12" t="str">
        <f t="shared" si="115"/>
        <v>N</v>
      </c>
      <c r="AJ109" s="12" t="s">
        <v>0</v>
      </c>
      <c r="AK109" s="12" t="str">
        <f>VLOOKUP(AJ109,BAN!$AA$17:$AW$42,23,FALSE)</f>
        <v>NAOMI ANDERSON</v>
      </c>
      <c r="AL109" s="12" t="str">
        <f t="shared" si="116"/>
        <v>N</v>
      </c>
      <c r="AM109" s="12" t="s">
        <v>0</v>
      </c>
      <c r="AN109" s="12" t="str">
        <f>VLOOKUP(AM109,BAN!$Y$17:$AW$42,25,FALSE)</f>
        <v>EMILY THOMPSON</v>
      </c>
      <c r="AO109" s="12" t="str">
        <f t="shared" si="117"/>
        <v>N</v>
      </c>
      <c r="AP109" s="12" t="s">
        <v>0</v>
      </c>
      <c r="AQ109" s="12" t="str">
        <f>VLOOKUP(AP109,BAN!$AB$17:$AW$42,22,FALSE)</f>
        <v>REBECCA SCOTT</v>
      </c>
      <c r="AR109" s="12" t="str">
        <f t="shared" si="118"/>
        <v>N</v>
      </c>
      <c r="AS109" s="12" t="s">
        <v>0</v>
      </c>
      <c r="AT109" s="12" t="str">
        <f>VLOOKUP(AS109,BAN!$U$17:$AW$42,29,FALSE)</f>
        <v>EMILY THOMPSON</v>
      </c>
      <c r="AU109" s="12" t="str">
        <f t="shared" si="119"/>
        <v>N</v>
      </c>
      <c r="AV109" s="12" t="s">
        <v>0</v>
      </c>
      <c r="AW109" s="12" t="str">
        <f>VLOOKUP(AV109,BAN!$S$17:$AW$42,31,FALSE)</f>
        <v>HELEN DUBBER</v>
      </c>
      <c r="AX109" s="12" t="str">
        <f t="shared" si="120"/>
        <v>N</v>
      </c>
      <c r="AY109" s="12" t="s">
        <v>0</v>
      </c>
      <c r="AZ109" s="12" t="str">
        <f>'MATCH DETAILS'!B6</f>
        <v>BANBURY</v>
      </c>
      <c r="BA109" s="176">
        <v>1</v>
      </c>
      <c r="BB109" s="12" t="str">
        <f>VLOOKUP(BA109,BAN!$AC$17:$AW$42,21,FALSE)</f>
        <v>HELEN DUBBER</v>
      </c>
      <c r="BC109" s="176">
        <v>2</v>
      </c>
      <c r="BD109" s="12" t="str">
        <f>VLOOKUP(BC109,BAN!$AC$17:$AW$42,21,FALSE)</f>
        <v>NAOMI ANDERSON</v>
      </c>
      <c r="BE109" s="176">
        <v>3</v>
      </c>
      <c r="BF109" s="12" t="str">
        <f>VLOOKUP(BE109,BAN!$AC$17:$AW$42,21,FALSE)</f>
        <v>PAIGE COOPER</v>
      </c>
      <c r="BG109" s="176">
        <v>4</v>
      </c>
      <c r="BH109" s="12" t="str">
        <f>VLOOKUP(BG109,BAN!$AC$17:$AW$42,21,FALSE)</f>
        <v>ABBEY ANSON</v>
      </c>
      <c r="BJ109" s="89" t="str">
        <f t="shared" si="121"/>
        <v xml:space="preserve">U15 </v>
      </c>
      <c r="BK109" s="89">
        <f t="shared" ref="BK109:BY113" si="124">BK108</f>
        <v>13.7</v>
      </c>
      <c r="BL109" s="89">
        <f t="shared" si="124"/>
        <v>28.5</v>
      </c>
      <c r="BM109" s="89">
        <f t="shared" si="124"/>
        <v>47</v>
      </c>
      <c r="BN109" s="90">
        <f t="shared" si="124"/>
        <v>1.7939814814814815E-3</v>
      </c>
      <c r="BO109" s="89" t="str">
        <f t="shared" si="124"/>
        <v>-</v>
      </c>
      <c r="BP109" s="90">
        <f t="shared" si="124"/>
        <v>3.7615740740740739E-3</v>
      </c>
      <c r="BQ109" s="89" t="str">
        <f t="shared" si="124"/>
        <v>-</v>
      </c>
      <c r="BR109" s="89">
        <f t="shared" si="124"/>
        <v>14.1</v>
      </c>
      <c r="BS109" s="89" t="str">
        <f t="shared" si="124"/>
        <v>-</v>
      </c>
      <c r="BT109" s="89">
        <f t="shared" si="124"/>
        <v>1.36</v>
      </c>
      <c r="BU109" s="89">
        <f t="shared" si="124"/>
        <v>4.3</v>
      </c>
      <c r="BV109" s="89">
        <f t="shared" si="124"/>
        <v>7.4</v>
      </c>
      <c r="BW109" s="89">
        <f t="shared" si="124"/>
        <v>18</v>
      </c>
      <c r="BX109" s="89">
        <f t="shared" si="124"/>
        <v>18</v>
      </c>
      <c r="BY109" s="89">
        <f t="shared" si="124"/>
        <v>53.5</v>
      </c>
    </row>
    <row r="110" spans="1:87" ht="18.95" customHeight="1">
      <c r="A110" s="9">
        <v>6</v>
      </c>
      <c r="B110" s="364" t="s">
        <v>437</v>
      </c>
      <c r="C110" s="97">
        <v>14.37</v>
      </c>
      <c r="D110" s="41" t="str">
        <f t="shared" si="107"/>
        <v>Georgia Featherstone</v>
      </c>
      <c r="E110" s="41" t="str">
        <f t="shared" si="108"/>
        <v>TEAM KENNET</v>
      </c>
      <c r="F110" s="64" t="str">
        <f t="shared" si="109"/>
        <v/>
      </c>
      <c r="G110" s="64" t="str">
        <f t="shared" si="110"/>
        <v xml:space="preserve"> </v>
      </c>
      <c r="H110" s="393"/>
      <c r="I110" s="9">
        <v>6</v>
      </c>
      <c r="J110" s="364" t="s">
        <v>835</v>
      </c>
      <c r="K110" s="97">
        <v>15.01</v>
      </c>
      <c r="L110" s="41" t="str">
        <f t="shared" si="111"/>
        <v>Yolanda Martin</v>
      </c>
      <c r="M110" s="221" t="str">
        <f t="shared" si="112"/>
        <v>BICESTER</v>
      </c>
      <c r="N110" s="64" t="str">
        <f t="shared" si="113"/>
        <v/>
      </c>
      <c r="O110" s="64" t="str">
        <f t="shared" si="114"/>
        <v xml:space="preserve"> </v>
      </c>
      <c r="P110" s="2"/>
      <c r="Q110" s="48" t="s">
        <v>188</v>
      </c>
      <c r="R110" s="48" t="s">
        <v>189</v>
      </c>
      <c r="S110" s="48">
        <f>IF(Q110=B105,8)+IF(Q110=B106,7)+IF(Q110=B107,6)+IF(Q110=B108,5)+IF(Q110=B109,4)+IF(Q110=B110,3)+IF(Q110=B111,2)+IF(Q110=B112,1)+IF(R110=B105,8)+IF(R110=B106,7)+IF(R110=B107,6)+IF(R110=B108,5)+IF(R110=B109,4)+IF(R110=B110,3)+IF(R110=B111,2)+IF(R110=B112,1)</f>
        <v>7</v>
      </c>
      <c r="T110" s="48">
        <f>IF(R110=J105,8)+IF(R110=J106,7)+IF(R110=J107,6)+IF(R110=J108,5)+IF(R110=J109,4)+IF(R110=J110,3)+IF(R110=J111,2)+IF(R110=J112,1)+IF(Q110=J105,8)+IF(Q110=J106,7)+IF(Q110=J107,6)+IF(Q110=J108,5)+IF(Q110=J109,4)+IF(Q110=J110,3)+IF(Q110=J111,2)+IF(Q110=J112,1)</f>
        <v>6</v>
      </c>
      <c r="U110" s="2"/>
      <c r="V110" s="12"/>
      <c r="W110" s="12"/>
      <c r="X110" s="12"/>
      <c r="Y110" s="12"/>
      <c r="Z110" s="12"/>
      <c r="AA110" s="12">
        <f>S110+T110</f>
        <v>13</v>
      </c>
      <c r="AB110" s="191"/>
      <c r="AC110" s="12"/>
      <c r="AD110" s="2"/>
      <c r="AE110" s="397"/>
      <c r="AF110" s="12" t="str">
        <f t="shared" ref="AF110:AF122" si="125">AF11</f>
        <v>NN</v>
      </c>
      <c r="AG110" s="12" t="s">
        <v>1</v>
      </c>
      <c r="AH110" s="12" t="str">
        <f>VLOOKUP(AG110,BAN!$W$17:$AW$42,27,FALSE)</f>
        <v>ABBEY ANSON</v>
      </c>
      <c r="AI110" s="12" t="str">
        <f t="shared" si="115"/>
        <v>NN</v>
      </c>
      <c r="AJ110" s="12" t="s">
        <v>1</v>
      </c>
      <c r="AK110" s="12" t="str">
        <f>VLOOKUP(AJ110,BAN!$AA$17:$AW$42,23,FALSE)</f>
        <v>HELEN DUBBER</v>
      </c>
      <c r="AL110" s="12" t="str">
        <f t="shared" si="116"/>
        <v>NN</v>
      </c>
      <c r="AM110" s="12" t="s">
        <v>1</v>
      </c>
      <c r="AN110" s="12" t="str">
        <f>VLOOKUP(AM110,BAN!$Y$17:$AW$42,25,FALSE)</f>
        <v>NAOMI ANDERSON</v>
      </c>
      <c r="AO110" s="12" t="str">
        <f t="shared" si="117"/>
        <v>NN</v>
      </c>
      <c r="AP110" s="12" t="s">
        <v>1</v>
      </c>
      <c r="AQ110" s="12" t="e">
        <f>VLOOKUP(AP110,BAN!$AB$17:$AW$42,22,FALSE)</f>
        <v>#N/A</v>
      </c>
      <c r="AR110" s="12" t="str">
        <f t="shared" si="118"/>
        <v>NN</v>
      </c>
      <c r="AS110" s="12" t="s">
        <v>1</v>
      </c>
      <c r="AT110" s="12" t="str">
        <f>VLOOKUP(AS110,BAN!$U$17:$AW$42,29,FALSE)</f>
        <v>ROSE LORD</v>
      </c>
      <c r="AU110" s="12" t="str">
        <f t="shared" si="119"/>
        <v>NN</v>
      </c>
      <c r="AV110" s="12" t="s">
        <v>1</v>
      </c>
      <c r="AW110" s="12" t="str">
        <f>VLOOKUP(AV110,BAN!$S$17:$AW$42,31,FALSE)</f>
        <v>PAIGE COOPER</v>
      </c>
      <c r="AX110" s="12" t="str">
        <f t="shared" si="120"/>
        <v>NN</v>
      </c>
      <c r="AY110" s="12" t="s">
        <v>1</v>
      </c>
      <c r="AZ110" s="12" t="str">
        <f>'MATCH DETAILS'!B6</f>
        <v>BANBURY</v>
      </c>
      <c r="BA110" s="176">
        <v>1</v>
      </c>
      <c r="BB110" s="12" t="str">
        <f>VLOOKUP(BA110,BAN!$AC$17:$AW$42,21,FALSE)</f>
        <v>HELEN DUBBER</v>
      </c>
      <c r="BC110" s="176">
        <v>2</v>
      </c>
      <c r="BD110" s="12" t="str">
        <f>VLOOKUP(BC110,BAN!$AC$17:$AW$42,21,FALSE)</f>
        <v>NAOMI ANDERSON</v>
      </c>
      <c r="BE110" s="176">
        <v>3</v>
      </c>
      <c r="BF110" s="12" t="str">
        <f>VLOOKUP(BE110,BAN!$AC$17:$AW$42,21,FALSE)</f>
        <v>PAIGE COOPER</v>
      </c>
      <c r="BG110" s="176">
        <v>4</v>
      </c>
      <c r="BH110" s="12" t="str">
        <f>VLOOKUP(BG110,BAN!$AC$17:$AW$42,21,FALSE)</f>
        <v>ABBEY ANSON</v>
      </c>
      <c r="BJ110" s="89" t="str">
        <f t="shared" si="121"/>
        <v xml:space="preserve">U15 </v>
      </c>
      <c r="BK110" s="89">
        <f t="shared" si="124"/>
        <v>13.7</v>
      </c>
      <c r="BL110" s="89">
        <f t="shared" si="124"/>
        <v>28.5</v>
      </c>
      <c r="BM110" s="89">
        <f t="shared" si="124"/>
        <v>47</v>
      </c>
      <c r="BN110" s="90">
        <f t="shared" si="124"/>
        <v>1.7939814814814815E-3</v>
      </c>
      <c r="BO110" s="89" t="str">
        <f t="shared" si="124"/>
        <v>-</v>
      </c>
      <c r="BP110" s="90">
        <f t="shared" si="124"/>
        <v>3.7615740740740739E-3</v>
      </c>
      <c r="BQ110" s="89" t="str">
        <f t="shared" si="124"/>
        <v>-</v>
      </c>
      <c r="BR110" s="89">
        <f t="shared" si="124"/>
        <v>14.1</v>
      </c>
      <c r="BS110" s="89" t="str">
        <f t="shared" si="124"/>
        <v>-</v>
      </c>
      <c r="BT110" s="89">
        <f t="shared" si="124"/>
        <v>1.36</v>
      </c>
      <c r="BU110" s="89">
        <f t="shared" si="124"/>
        <v>4.3</v>
      </c>
      <c r="BV110" s="89">
        <f t="shared" si="124"/>
        <v>7.4</v>
      </c>
      <c r="BW110" s="89">
        <f t="shared" si="124"/>
        <v>18</v>
      </c>
      <c r="BX110" s="89">
        <f t="shared" si="124"/>
        <v>18</v>
      </c>
      <c r="BY110" s="89">
        <f t="shared" si="124"/>
        <v>53.5</v>
      </c>
    </row>
    <row r="111" spans="1:87" ht="18.95" customHeight="1">
      <c r="A111" s="9">
        <v>7</v>
      </c>
      <c r="B111" s="364" t="s">
        <v>413</v>
      </c>
      <c r="C111" s="97">
        <v>14.78</v>
      </c>
      <c r="D111" s="41" t="str">
        <f t="shared" si="107"/>
        <v>Ffion Phillips</v>
      </c>
      <c r="E111" s="41" t="str">
        <f t="shared" si="108"/>
        <v>BICESTER</v>
      </c>
      <c r="F111" s="64" t="str">
        <f t="shared" si="109"/>
        <v/>
      </c>
      <c r="G111" s="64" t="str">
        <f t="shared" si="110"/>
        <v xml:space="preserve"> </v>
      </c>
      <c r="H111" s="393"/>
      <c r="I111" s="9">
        <v>7</v>
      </c>
      <c r="J111" s="364" t="s">
        <v>851</v>
      </c>
      <c r="K111" s="97">
        <v>15.66</v>
      </c>
      <c r="L111" s="41" t="str">
        <f t="shared" si="111"/>
        <v>MILLIE HULEWICZ</v>
      </c>
      <c r="M111" s="221" t="str">
        <f t="shared" si="112"/>
        <v>WITNEY</v>
      </c>
      <c r="N111" s="64" t="str">
        <f t="shared" si="113"/>
        <v/>
      </c>
      <c r="O111" s="64" t="str">
        <f t="shared" si="114"/>
        <v xml:space="preserve"> </v>
      </c>
      <c r="P111" s="2"/>
      <c r="Q111" s="48" t="s">
        <v>227</v>
      </c>
      <c r="R111" s="48" t="s">
        <v>228</v>
      </c>
      <c r="S111" s="48">
        <f>IF(Q111=B105,8)+IF(Q111=B106,7)+IF(Q111=B107,6)+IF(Q111=B108,5)+IF(Q111=B109,4)+IF(Q111=B110,3)+IF(Q111=B111,2)+IF(Q111=B112,1)+IF(R111=B105,8)+IF(R111=B106,7)+IF(R111=B107,6)+IF(R111=B108,5)+IF(R111=B109,4)+IF(R111=B110,3)+IF(R111=B111,2)+IF(R111=B112,1)</f>
        <v>0</v>
      </c>
      <c r="T111" s="48">
        <f>IF(R111=J105,8)+IF(R111=J106,7)+IF(R111=J107,6)+IF(R111=J108,5)+IF(R111=J109,4)+IF(R111=J110,3)+IF(R111=J111,2)+IF(R111=J112,1)+IF(Q111=J105,8)+IF(Q111=J106,7)+IF(Q111=J107,6)+IF(Q111=J108,5)+IF(Q111=J109,4)+IF(Q111=J110,3)+IF(Q111=J111,2)+IF(Q111=J112,1)</f>
        <v>0</v>
      </c>
      <c r="U111" s="2"/>
      <c r="V111" s="12"/>
      <c r="W111" s="12"/>
      <c r="X111" s="12"/>
      <c r="Y111" s="12"/>
      <c r="Z111" s="12"/>
      <c r="AA111" s="12"/>
      <c r="AB111" s="191">
        <f>S111+T111</f>
        <v>0</v>
      </c>
      <c r="AC111" s="12"/>
      <c r="AD111" s="2"/>
      <c r="AE111" s="397" t="str">
        <f t="shared" ref="AE111" si="126">AE12</f>
        <v>BICESTER</v>
      </c>
      <c r="AF111" s="12" t="str">
        <f t="shared" si="125"/>
        <v>B</v>
      </c>
      <c r="AG111" s="12" t="s">
        <v>0</v>
      </c>
      <c r="AH111" s="12" t="str">
        <f>VLOOKUP(AG111,BIC!$W$17:$AW$42,27,FALSE)</f>
        <v>Ffion Phillips</v>
      </c>
      <c r="AI111" s="12" t="str">
        <f t="shared" si="115"/>
        <v>B</v>
      </c>
      <c r="AJ111" s="12" t="s">
        <v>0</v>
      </c>
      <c r="AK111" s="12" t="str">
        <f>VLOOKUP(AJ111,BIC!$AA$17:$AW$42,23,FALSE)</f>
        <v>Yolanda Martin</v>
      </c>
      <c r="AL111" s="12" t="str">
        <f t="shared" si="116"/>
        <v>B</v>
      </c>
      <c r="AM111" s="12" t="s">
        <v>0</v>
      </c>
      <c r="AN111" s="12" t="str">
        <f>VLOOKUP(AM111,BIC!$Y$17:$AW$42,25,FALSE)</f>
        <v>Annie Jankowiak</v>
      </c>
      <c r="AO111" s="12" t="str">
        <f t="shared" si="117"/>
        <v>B</v>
      </c>
      <c r="AP111" s="12" t="s">
        <v>0</v>
      </c>
      <c r="AQ111" s="12" t="str">
        <f>VLOOKUP(AP111,BIC!$AB$17:$AW$42,22,FALSE)</f>
        <v>Annie Jankowiak</v>
      </c>
      <c r="AR111" s="12" t="str">
        <f t="shared" si="118"/>
        <v>B</v>
      </c>
      <c r="AS111" s="12" t="s">
        <v>0</v>
      </c>
      <c r="AT111" s="12" t="e">
        <f>VLOOKUP(AS111,BIC!$U$17:$AW$42,29,FALSE)</f>
        <v>#N/A</v>
      </c>
      <c r="AU111" s="12" t="str">
        <f t="shared" si="119"/>
        <v>B</v>
      </c>
      <c r="AV111" s="12" t="s">
        <v>0</v>
      </c>
      <c r="AW111" s="12" t="e">
        <f>VLOOKUP(AV111,BIC!$S$17:$AW$42,31,FALSE)</f>
        <v>#N/A</v>
      </c>
      <c r="AX111" s="12" t="str">
        <f t="shared" si="120"/>
        <v>B</v>
      </c>
      <c r="AY111" s="12" t="s">
        <v>0</v>
      </c>
      <c r="AZ111" s="12" t="str">
        <f>'MATCH DETAILS'!B7</f>
        <v>BICESTER</v>
      </c>
      <c r="BA111" s="176">
        <v>1</v>
      </c>
      <c r="BB111" s="12" t="str">
        <f>VLOOKUP(BA111,BIC!$AC$17:$AW$42,21,FALSE)</f>
        <v>Olivia Stock</v>
      </c>
      <c r="BC111" s="176">
        <v>2</v>
      </c>
      <c r="BD111" s="12" t="str">
        <f>VLOOKUP(BC111,BIC!$AC$17:$AW$42,21,FALSE)</f>
        <v>Yolanda Martin</v>
      </c>
      <c r="BE111" s="176">
        <v>3</v>
      </c>
      <c r="BF111" s="12" t="str">
        <f>VLOOKUP(BE111,BIC!$AC$17:$AW$42,21,FALSE)</f>
        <v>Cerys Cherry</v>
      </c>
      <c r="BG111" s="176">
        <v>4</v>
      </c>
      <c r="BH111" s="12" t="str">
        <f>VLOOKUP(BG111,BIC!$AC$17:$AW$42,21,FALSE)</f>
        <v>Ffion Phillips</v>
      </c>
      <c r="BJ111" s="89" t="str">
        <f t="shared" si="121"/>
        <v xml:space="preserve">U15 </v>
      </c>
      <c r="BK111" s="89">
        <f t="shared" si="124"/>
        <v>13.7</v>
      </c>
      <c r="BL111" s="89">
        <f t="shared" si="124"/>
        <v>28.5</v>
      </c>
      <c r="BM111" s="89">
        <f t="shared" si="124"/>
        <v>47</v>
      </c>
      <c r="BN111" s="90">
        <f t="shared" si="124"/>
        <v>1.7939814814814815E-3</v>
      </c>
      <c r="BO111" s="89" t="str">
        <f t="shared" si="124"/>
        <v>-</v>
      </c>
      <c r="BP111" s="90">
        <f t="shared" si="124"/>
        <v>3.7615740740740739E-3</v>
      </c>
      <c r="BQ111" s="89" t="str">
        <f t="shared" si="124"/>
        <v>-</v>
      </c>
      <c r="BR111" s="89">
        <f t="shared" si="124"/>
        <v>14.1</v>
      </c>
      <c r="BS111" s="89" t="str">
        <f t="shared" si="124"/>
        <v>-</v>
      </c>
      <c r="BT111" s="89">
        <f t="shared" si="124"/>
        <v>1.36</v>
      </c>
      <c r="BU111" s="89">
        <f t="shared" si="124"/>
        <v>4.3</v>
      </c>
      <c r="BV111" s="89">
        <f t="shared" si="124"/>
        <v>7.4</v>
      </c>
      <c r="BW111" s="89">
        <f t="shared" si="124"/>
        <v>18</v>
      </c>
      <c r="BX111" s="89">
        <f t="shared" si="124"/>
        <v>18</v>
      </c>
      <c r="BY111" s="89">
        <f t="shared" si="124"/>
        <v>53.5</v>
      </c>
    </row>
    <row r="112" spans="1:87" ht="18.95" customHeight="1">
      <c r="A112" s="9">
        <v>8</v>
      </c>
      <c r="B112" s="37"/>
      <c r="C112" s="97" t="s">
        <v>61</v>
      </c>
      <c r="D112" s="41" t="str">
        <f t="shared" si="107"/>
        <v/>
      </c>
      <c r="E112" s="41" t="str">
        <f t="shared" si="108"/>
        <v/>
      </c>
      <c r="F112" s="64" t="str">
        <f t="shared" si="109"/>
        <v/>
      </c>
      <c r="G112" s="64" t="str">
        <f t="shared" si="110"/>
        <v xml:space="preserve"> </v>
      </c>
      <c r="H112" s="393"/>
      <c r="I112" s="9">
        <v>8</v>
      </c>
      <c r="J112" s="37"/>
      <c r="K112" s="97" t="s">
        <v>61</v>
      </c>
      <c r="L112" s="41" t="str">
        <f t="shared" si="111"/>
        <v/>
      </c>
      <c r="M112" s="221" t="str">
        <f t="shared" si="112"/>
        <v/>
      </c>
      <c r="N112" s="64" t="str">
        <f t="shared" si="113"/>
        <v/>
      </c>
      <c r="O112" s="64" t="str">
        <f t="shared" si="114"/>
        <v xml:space="preserve"> </v>
      </c>
      <c r="P112" s="2"/>
      <c r="Q112" s="48" t="s">
        <v>208</v>
      </c>
      <c r="R112" s="48" t="s">
        <v>211</v>
      </c>
      <c r="S112" s="48">
        <f>IF(Q112=B105,8)+IF(Q112=B106,7)+IF(Q112=B107,6)+IF(Q112=B108,5)+IF(Q112=B109,4)+IF(Q112=B110,3)+IF(Q112=B111,2)+IF(Q112=B112,1)+IF(R112=B105,8)+IF(R112=B106,7)+IF(R112=B107,6)+IF(R112=B108,5)+IF(R112=B109,4)+IF(R112=B110,3)+IF(R112=B111,2)+IF(R112=B112,1)</f>
        <v>8</v>
      </c>
      <c r="T112" s="48">
        <f>IF(R112=J105,8)+IF(R112=J106,7)+IF(R112=J107,6)+IF(R112=J108,5)+IF(R112=J109,4)+IF(R112=J110,3)+IF(R112=J111,2)+IF(R112=J112,1)+IF(Q112=J105,8)+IF(Q112=J106,7)+IF(Q112=J107,6)+IF(Q112=J108,5)+IF(Q112=J109,4)+IF(Q112=J110,3)+IF(Q112=J111,2)+IF(Q112=J112,1)</f>
        <v>2</v>
      </c>
      <c r="U112" s="2"/>
      <c r="V112" s="12"/>
      <c r="W112" s="12"/>
      <c r="X112" s="12"/>
      <c r="Y112" s="12"/>
      <c r="Z112" s="12"/>
      <c r="AA112" s="12"/>
      <c r="AB112" s="191"/>
      <c r="AC112" s="12">
        <f>S112+T112</f>
        <v>10</v>
      </c>
      <c r="AD112" s="2"/>
      <c r="AE112" s="397"/>
      <c r="AF112" s="12" t="str">
        <f t="shared" si="125"/>
        <v>BB</v>
      </c>
      <c r="AG112" s="12" t="s">
        <v>1</v>
      </c>
      <c r="AH112" s="12" t="str">
        <f>VLOOKUP(AG112,BIC!$W$17:$AW$42,27,FALSE)</f>
        <v>Yolanda Martin</v>
      </c>
      <c r="AI112" s="12" t="str">
        <f t="shared" si="115"/>
        <v>BB</v>
      </c>
      <c r="AJ112" s="12" t="s">
        <v>1</v>
      </c>
      <c r="AK112" s="12" t="str">
        <f>VLOOKUP(AJ112,BIC!$AA$17:$AW$42,23,FALSE)</f>
        <v>Rhiannon Penfold</v>
      </c>
      <c r="AL112" s="12" t="str">
        <f t="shared" si="116"/>
        <v>BB</v>
      </c>
      <c r="AM112" s="12" t="s">
        <v>1</v>
      </c>
      <c r="AN112" s="12" t="str">
        <f>VLOOKUP(AM112,BIC!$Y$17:$AW$42,25,FALSE)</f>
        <v>Olivia Stock</v>
      </c>
      <c r="AO112" s="12" t="str">
        <f t="shared" si="117"/>
        <v>BB</v>
      </c>
      <c r="AP112" s="12" t="s">
        <v>1</v>
      </c>
      <c r="AQ112" s="12" t="str">
        <f>VLOOKUP(AP112,BIC!$AB$17:$AW$42,22,FALSE)</f>
        <v>Olivia Stock</v>
      </c>
      <c r="AR112" s="12" t="str">
        <f t="shared" si="118"/>
        <v>BB</v>
      </c>
      <c r="AS112" s="12" t="s">
        <v>1</v>
      </c>
      <c r="AT112" s="12" t="e">
        <f>VLOOKUP(AS112,BIC!$U$17:$AW$42,29,FALSE)</f>
        <v>#N/A</v>
      </c>
      <c r="AU112" s="12" t="str">
        <f t="shared" si="119"/>
        <v>BB</v>
      </c>
      <c r="AV112" s="12" t="s">
        <v>1</v>
      </c>
      <c r="AW112" s="12" t="e">
        <f>VLOOKUP(AV112,BIC!$S$17:$AW$42,31,FALSE)</f>
        <v>#N/A</v>
      </c>
      <c r="AX112" s="12" t="str">
        <f t="shared" si="120"/>
        <v>BB</v>
      </c>
      <c r="AY112" s="12" t="s">
        <v>1</v>
      </c>
      <c r="AZ112" s="12" t="str">
        <f>'MATCH DETAILS'!B7</f>
        <v>BICESTER</v>
      </c>
      <c r="BA112" s="176">
        <v>1</v>
      </c>
      <c r="BB112" s="12" t="str">
        <f>VLOOKUP(BA112,BIC!$AC$17:$AW$42,21,FALSE)</f>
        <v>Olivia Stock</v>
      </c>
      <c r="BC112" s="176">
        <v>2</v>
      </c>
      <c r="BD112" s="12" t="str">
        <f>VLOOKUP(BC112,BIC!$AC$17:$AW$42,21,FALSE)</f>
        <v>Yolanda Martin</v>
      </c>
      <c r="BE112" s="176">
        <v>3</v>
      </c>
      <c r="BF112" s="12" t="str">
        <f>VLOOKUP(BE112,BIC!$AC$17:$AW$42,21,FALSE)</f>
        <v>Cerys Cherry</v>
      </c>
      <c r="BG112" s="176">
        <v>4</v>
      </c>
      <c r="BH112" s="12" t="str">
        <f>VLOOKUP(BG112,BIC!$AC$17:$AW$42,21,FALSE)</f>
        <v>Ffion Phillips</v>
      </c>
      <c r="BJ112" s="89" t="str">
        <f t="shared" si="121"/>
        <v xml:space="preserve">U15 </v>
      </c>
      <c r="BK112" s="89">
        <f t="shared" si="124"/>
        <v>13.7</v>
      </c>
      <c r="BL112" s="89">
        <f t="shared" si="124"/>
        <v>28.5</v>
      </c>
      <c r="BM112" s="89">
        <f t="shared" si="124"/>
        <v>47</v>
      </c>
      <c r="BN112" s="90">
        <f t="shared" si="124"/>
        <v>1.7939814814814815E-3</v>
      </c>
      <c r="BO112" s="89" t="str">
        <f t="shared" si="124"/>
        <v>-</v>
      </c>
      <c r="BP112" s="90">
        <f t="shared" si="124"/>
        <v>3.7615740740740739E-3</v>
      </c>
      <c r="BQ112" s="89" t="str">
        <f t="shared" si="124"/>
        <v>-</v>
      </c>
      <c r="BR112" s="89">
        <f t="shared" si="124"/>
        <v>14.1</v>
      </c>
      <c r="BS112" s="89" t="str">
        <f t="shared" si="124"/>
        <v>-</v>
      </c>
      <c r="BT112" s="89">
        <f t="shared" si="124"/>
        <v>1.36</v>
      </c>
      <c r="BU112" s="89">
        <f t="shared" si="124"/>
        <v>4.3</v>
      </c>
      <c r="BV112" s="89">
        <f t="shared" si="124"/>
        <v>7.4</v>
      </c>
      <c r="BW112" s="89">
        <f t="shared" si="124"/>
        <v>18</v>
      </c>
      <c r="BX112" s="89">
        <f t="shared" si="124"/>
        <v>18</v>
      </c>
      <c r="BY112" s="89">
        <f t="shared" si="124"/>
        <v>53.5</v>
      </c>
    </row>
    <row r="113" spans="1:77" ht="18.95" customHeight="1">
      <c r="A113" s="206" t="s">
        <v>0</v>
      </c>
      <c r="B113" s="392" t="s">
        <v>100</v>
      </c>
      <c r="C113" s="392"/>
      <c r="D113" s="392"/>
      <c r="E113" s="392"/>
      <c r="F113" s="392"/>
      <c r="G113" s="392"/>
      <c r="H113" s="207"/>
      <c r="I113" s="206" t="s">
        <v>1</v>
      </c>
      <c r="J113" s="392" t="str">
        <f>B113</f>
        <v>UNDER 15 GIRLS 200m</v>
      </c>
      <c r="K113" s="392"/>
      <c r="L113" s="392"/>
      <c r="M113" s="392"/>
      <c r="N113" s="392"/>
      <c r="O113" s="392"/>
      <c r="P113" s="2"/>
      <c r="Q113" s="96"/>
      <c r="R113" s="96"/>
      <c r="S113" s="48"/>
      <c r="T113" s="48"/>
      <c r="U113" s="2"/>
      <c r="V113" s="12"/>
      <c r="W113" s="12"/>
      <c r="X113" s="12"/>
      <c r="Y113" s="12"/>
      <c r="Z113" s="12"/>
      <c r="AA113" s="12"/>
      <c r="AB113" s="191"/>
      <c r="AC113" s="12"/>
      <c r="AD113" s="2"/>
      <c r="AE113" s="397" t="str">
        <f t="shared" ref="AE113" si="127">AE14</f>
        <v>TEAM KENNET</v>
      </c>
      <c r="AF113" s="12" t="str">
        <f t="shared" si="125"/>
        <v>X</v>
      </c>
      <c r="AG113" s="12" t="s">
        <v>0</v>
      </c>
      <c r="AH113" s="12" t="str">
        <f>VLOOKUP(AG113,'T K'!$W$17:$AW$42,27,FALSE)</f>
        <v>Georgia Featherstone</v>
      </c>
      <c r="AI113" s="12" t="str">
        <f t="shared" si="115"/>
        <v>X</v>
      </c>
      <c r="AJ113" s="12" t="s">
        <v>0</v>
      </c>
      <c r="AK113" s="12" t="str">
        <f>VLOOKUP(AJ113,'T K'!$AA$17:$AW$42,23,FALSE)</f>
        <v>Zoe Forte</v>
      </c>
      <c r="AL113" s="12" t="str">
        <f t="shared" si="116"/>
        <v>X</v>
      </c>
      <c r="AM113" s="12" t="s">
        <v>0</v>
      </c>
      <c r="AN113" s="12" t="str">
        <f>VLOOKUP(AM113,'T K'!$Y$17:$AW$42,25,FALSE)</f>
        <v>Jordan Donavon</v>
      </c>
      <c r="AO113" s="12" t="str">
        <f t="shared" si="117"/>
        <v>X</v>
      </c>
      <c r="AP113" s="12" t="s">
        <v>0</v>
      </c>
      <c r="AQ113" s="12" t="str">
        <f>VLOOKUP(AP113,'T K'!$AB$17:$AW$42,22,FALSE)</f>
        <v>Lexi Fellows</v>
      </c>
      <c r="AR113" s="12" t="str">
        <f t="shared" si="118"/>
        <v>X</v>
      </c>
      <c r="AS113" s="12" t="s">
        <v>0</v>
      </c>
      <c r="AT113" s="12" t="str">
        <f>VLOOKUP(AS113,'T K'!$U$17:$AW$42,29,FALSE)</f>
        <v>Carys Cox</v>
      </c>
      <c r="AU113" s="12" t="str">
        <f t="shared" si="119"/>
        <v>X</v>
      </c>
      <c r="AV113" s="12" t="s">
        <v>0</v>
      </c>
      <c r="AW113" s="12" t="str">
        <f>VLOOKUP(AV113,'T K'!$S$17:$AW$42,31,FALSE)</f>
        <v>Chloe Spencer-ades</v>
      </c>
      <c r="AX113" s="12" t="str">
        <f t="shared" si="120"/>
        <v>X</v>
      </c>
      <c r="AY113" s="12" t="s">
        <v>0</v>
      </c>
      <c r="AZ113" s="12" t="str">
        <f>'MATCH DETAILS'!B8</f>
        <v>TEAM KENNET</v>
      </c>
      <c r="BA113" s="176">
        <v>1</v>
      </c>
      <c r="BB113" s="12" t="str">
        <f>VLOOKUP(BA113,'T K'!$AC$17:$AW$42,21,FALSE)</f>
        <v>Chloe Spencer-ades</v>
      </c>
      <c r="BC113" s="176">
        <v>2</v>
      </c>
      <c r="BD113" s="12" t="str">
        <f>VLOOKUP(BC113,'T K'!$AC$17:$AW$42,21,FALSE)</f>
        <v>Zoe Forte</v>
      </c>
      <c r="BE113" s="176">
        <v>3</v>
      </c>
      <c r="BF113" s="12" t="str">
        <f>VLOOKUP(BE113,'T K'!$AC$17:$AW$42,21,FALSE)</f>
        <v>Jordan Donavon</v>
      </c>
      <c r="BG113" s="176">
        <v>4</v>
      </c>
      <c r="BH113" s="12" t="str">
        <f>VLOOKUP(BG113,'T K'!$AC$17:$AW$42,21,FALSE)</f>
        <v>Georgia Featherstone</v>
      </c>
      <c r="BJ113" s="89" t="str">
        <f t="shared" si="121"/>
        <v xml:space="preserve">U15 </v>
      </c>
      <c r="BK113" s="89">
        <f t="shared" si="124"/>
        <v>13.7</v>
      </c>
      <c r="BL113" s="89">
        <f t="shared" si="124"/>
        <v>28.5</v>
      </c>
      <c r="BM113" s="89">
        <f t="shared" si="124"/>
        <v>47</v>
      </c>
      <c r="BN113" s="90">
        <f t="shared" si="124"/>
        <v>1.7939814814814815E-3</v>
      </c>
      <c r="BO113" s="89" t="str">
        <f t="shared" si="124"/>
        <v>-</v>
      </c>
      <c r="BP113" s="90">
        <f t="shared" si="124"/>
        <v>3.7615740740740739E-3</v>
      </c>
      <c r="BQ113" s="89" t="str">
        <f t="shared" si="124"/>
        <v>-</v>
      </c>
      <c r="BR113" s="89">
        <f t="shared" si="124"/>
        <v>14.1</v>
      </c>
      <c r="BS113" s="89" t="str">
        <f t="shared" si="124"/>
        <v>-</v>
      </c>
      <c r="BT113" s="89">
        <f t="shared" si="124"/>
        <v>1.36</v>
      </c>
      <c r="BU113" s="89">
        <f t="shared" si="124"/>
        <v>4.3</v>
      </c>
      <c r="BV113" s="89">
        <f t="shared" si="124"/>
        <v>7.4</v>
      </c>
      <c r="BW113" s="89">
        <f t="shared" si="124"/>
        <v>18</v>
      </c>
      <c r="BX113" s="89">
        <f t="shared" si="124"/>
        <v>18</v>
      </c>
      <c r="BY113" s="89">
        <f t="shared" si="124"/>
        <v>53.5</v>
      </c>
    </row>
    <row r="114" spans="1:77" ht="18.95" customHeight="1">
      <c r="A114" s="9">
        <v>1</v>
      </c>
      <c r="B114" s="37"/>
      <c r="C114" s="97" t="s">
        <v>61</v>
      </c>
      <c r="D114" s="41" t="str">
        <f>IF(B114=0,"",VLOOKUP(B114,$AI$107:$AK$122,3,FALSE))</f>
        <v/>
      </c>
      <c r="E114" s="41" t="str">
        <f>IF(B114=0,"",VLOOKUP(B114,$AU$8:$AW$23,3,FALSE))</f>
        <v/>
      </c>
      <c r="F114" s="64" t="str">
        <f>IF(C114="","",IF($AU$146="F"," ",IF($AU$146="T",IF(C114&lt;=$AK$146,"G1",IF(C114&lt;=$AN$146,"G2",IF(C114&lt;=$AQ$146,"G3",IF(C114&lt;=$AT$146,"G4","")))))))</f>
        <v/>
      </c>
      <c r="G114" s="64" t="str">
        <f>IF(C114&lt;=BL107,"AW"," ")</f>
        <v xml:space="preserve"> </v>
      </c>
      <c r="H114" s="393"/>
      <c r="I114" s="9">
        <v>1</v>
      </c>
      <c r="J114" s="37"/>
      <c r="K114" s="97" t="s">
        <v>61</v>
      </c>
      <c r="L114" s="41" t="str">
        <f>IF(J114=0,"",VLOOKUP(J114,$AI$107:$AK$122,3,FALSE))</f>
        <v/>
      </c>
      <c r="M114" s="221" t="str">
        <f>IF(J114=0,"",VLOOKUP(J114,$AU$8:$AW$23,3,FALSE))</f>
        <v/>
      </c>
      <c r="N114" s="64" t="str">
        <f>IF(K114="","",IF($AU$146="F"," ",IF($AU$146="T",IF(K114&lt;=$AK$146,"G1",IF(K114&lt;=$AN$146,"G2",IF(K114&lt;=$AQ$146,"G3",IF(K114&lt;=$AT$146,"G4","")))))))</f>
        <v/>
      </c>
      <c r="O114" s="64" t="str">
        <f>IF(K114&lt;=BL107,"AW"," ")</f>
        <v xml:space="preserve"> </v>
      </c>
      <c r="P114" s="2"/>
      <c r="Q114" s="192" t="s">
        <v>0</v>
      </c>
      <c r="R114" s="192" t="s">
        <v>210</v>
      </c>
      <c r="S114" s="192">
        <f>IF(Q114=B114,8)+IF(Q114=B115,7)+IF(Q114=B116,6)+IF(Q114=B117,5)+IF(Q114=B118,4)+IF(Q114=B119,3)+IF(Q114=B120,2)+IF(Q114=B121,1)+IF(R114=B114,8)+IF(R114=B115,7)+IF(R114=B116,6)+IF(R114=B117,5)+IF(R114=B118,4)+IF(R114=B119,3)+IF(R114=B120,2)+IF(R114=B121,1)</f>
        <v>0</v>
      </c>
      <c r="T114" s="192">
        <f>IF(Q114=J114,8)+IF(Q114=J115,7)+IF(Q114=J116,6)+IF(Q114=J117,5)+IF(Q114=J118,4)+IF(Q114=J119,3)+IF(Q114=J120,2)+IF(Q114=J121,1)+IF(R114=J114,8)+IF(R114=J115,7)+IF(R114=J116,6)+IF(R114=J117,5)+IF(R114=J118,4)+IF(R114=J119,3)+IF(R114=J120,2)+IF(R114=J121,1)</f>
        <v>0</v>
      </c>
      <c r="U114" s="2"/>
      <c r="V114" s="95">
        <f>S114+T114</f>
        <v>0</v>
      </c>
      <c r="W114" s="12"/>
      <c r="X114" s="12"/>
      <c r="Y114" s="12"/>
      <c r="Z114" s="12"/>
      <c r="AA114" s="12"/>
      <c r="AB114" s="191"/>
      <c r="AC114" s="12"/>
      <c r="AD114" s="2"/>
      <c r="AE114" s="397"/>
      <c r="AF114" s="12" t="str">
        <f t="shared" si="125"/>
        <v>XX</v>
      </c>
      <c r="AG114" s="12" t="s">
        <v>1</v>
      </c>
      <c r="AH114" s="12" t="str">
        <f>VLOOKUP(AG114,'T K'!$W$17:$AW$42,27,FALSE)</f>
        <v>Zoe Forte</v>
      </c>
      <c r="AI114" s="12" t="str">
        <f t="shared" si="115"/>
        <v>XX</v>
      </c>
      <c r="AJ114" s="12" t="s">
        <v>1</v>
      </c>
      <c r="AK114" s="12" t="str">
        <f>VLOOKUP(AJ114,'T K'!$AA$17:$AW$42,23,FALSE)</f>
        <v>Chloe Spencer-ades</v>
      </c>
      <c r="AL114" s="12" t="str">
        <f t="shared" si="116"/>
        <v>XX</v>
      </c>
      <c r="AM114" s="12" t="s">
        <v>1</v>
      </c>
      <c r="AN114" s="12" t="str">
        <f>VLOOKUP(AM114,'T K'!$Y$17:$AW$42,25,FALSE)</f>
        <v>Susie Drake</v>
      </c>
      <c r="AO114" s="12" t="str">
        <f t="shared" si="117"/>
        <v>XX</v>
      </c>
      <c r="AP114" s="12" t="s">
        <v>1</v>
      </c>
      <c r="AQ114" s="12" t="str">
        <f>VLOOKUP(AP114,'T K'!$AB$17:$AW$42,22,FALSE)</f>
        <v>Chloe Jones</v>
      </c>
      <c r="AR114" s="12" t="str">
        <f t="shared" si="118"/>
        <v>XX</v>
      </c>
      <c r="AS114" s="12" t="s">
        <v>1</v>
      </c>
      <c r="AT114" s="12" t="str">
        <f>VLOOKUP(AS114,'T K'!$U$17:$AW$42,29,FALSE)</f>
        <v>Susie Drake</v>
      </c>
      <c r="AU114" s="12" t="str">
        <f t="shared" si="119"/>
        <v>XX</v>
      </c>
      <c r="AV114" s="12" t="s">
        <v>1</v>
      </c>
      <c r="AW114" s="12" t="str">
        <f>VLOOKUP(AV114,'T K'!$S$17:$AW$42,31,FALSE)</f>
        <v>Lexi Fellows</v>
      </c>
      <c r="AX114" s="12" t="str">
        <f t="shared" si="120"/>
        <v>XX</v>
      </c>
      <c r="AY114" s="12" t="s">
        <v>1</v>
      </c>
      <c r="AZ114" s="12" t="str">
        <f>'MATCH DETAILS'!B8</f>
        <v>TEAM KENNET</v>
      </c>
      <c r="BA114" s="176">
        <v>1</v>
      </c>
      <c r="BB114" s="12" t="str">
        <f>VLOOKUP(BA114,'T K'!$AC$17:$AW$42,21,FALSE)</f>
        <v>Chloe Spencer-ades</v>
      </c>
      <c r="BC114" s="176">
        <v>2</v>
      </c>
      <c r="BD114" s="12" t="str">
        <f>VLOOKUP(BC114,'T K'!$AC$17:$AW$42,21,FALSE)</f>
        <v>Zoe Forte</v>
      </c>
      <c r="BE114" s="176">
        <v>3</v>
      </c>
      <c r="BF114" s="12" t="str">
        <f>VLOOKUP(BE114,'T K'!$AC$17:$AW$42,21,FALSE)</f>
        <v>Jordan Donavon</v>
      </c>
      <c r="BG114" s="176">
        <v>4</v>
      </c>
      <c r="BH114" s="12" t="str">
        <f>VLOOKUP(BG114,'T K'!$AC$17:$AW$42,21,FALSE)</f>
        <v>Georgia Featherstone</v>
      </c>
      <c r="BJ114" s="89" t="str">
        <f t="shared" ref="BJ114:BY114" si="128">BJ113</f>
        <v xml:space="preserve">U15 </v>
      </c>
      <c r="BK114" s="89">
        <f t="shared" si="128"/>
        <v>13.7</v>
      </c>
      <c r="BL114" s="89">
        <f t="shared" si="128"/>
        <v>28.5</v>
      </c>
      <c r="BM114" s="89">
        <f t="shared" si="128"/>
        <v>47</v>
      </c>
      <c r="BN114" s="90">
        <f t="shared" si="128"/>
        <v>1.7939814814814815E-3</v>
      </c>
      <c r="BO114" s="89" t="str">
        <f t="shared" si="128"/>
        <v>-</v>
      </c>
      <c r="BP114" s="90">
        <f t="shared" si="128"/>
        <v>3.7615740740740739E-3</v>
      </c>
      <c r="BQ114" s="89" t="str">
        <f t="shared" si="128"/>
        <v>-</v>
      </c>
      <c r="BR114" s="89">
        <f t="shared" si="128"/>
        <v>14.1</v>
      </c>
      <c r="BS114" s="89" t="str">
        <f t="shared" si="128"/>
        <v>-</v>
      </c>
      <c r="BT114" s="89">
        <f t="shared" si="128"/>
        <v>1.36</v>
      </c>
      <c r="BU114" s="89">
        <f t="shared" si="128"/>
        <v>4.3</v>
      </c>
      <c r="BV114" s="89">
        <f t="shared" si="128"/>
        <v>7.4</v>
      </c>
      <c r="BW114" s="89">
        <f t="shared" si="128"/>
        <v>18</v>
      </c>
      <c r="BX114" s="89">
        <f t="shared" si="128"/>
        <v>18</v>
      </c>
      <c r="BY114" s="89">
        <f t="shared" si="128"/>
        <v>53.5</v>
      </c>
    </row>
    <row r="115" spans="1:77" ht="18.95" customHeight="1">
      <c r="A115" s="9">
        <v>2</v>
      </c>
      <c r="B115" s="37"/>
      <c r="C115" s="97" t="s">
        <v>61</v>
      </c>
      <c r="D115" s="41" t="str">
        <f t="shared" ref="D115:D121" si="129">IF(B115=0,"",VLOOKUP(B115,$AI$107:$AK$122,3,FALSE))</f>
        <v/>
      </c>
      <c r="E115" s="41" t="str">
        <f t="shared" ref="E115:E121" si="130">IF(B115=0,"",VLOOKUP(B115,$AU$8:$AW$23,3,FALSE))</f>
        <v/>
      </c>
      <c r="F115" s="64" t="str">
        <f t="shared" ref="F115:F121" si="131">IF(C115="","",IF($AU$146="F"," ",IF($AU$146="T",IF(C115&lt;=$AK$146,"G1",IF(C115&lt;=$AN$146,"G2",IF(C115&lt;=$AQ$146,"G3",IF(C115&lt;=$AT$146,"G4","")))))))</f>
        <v/>
      </c>
      <c r="G115" s="64" t="str">
        <f t="shared" ref="G115:G121" si="132">IF(C115&lt;=BL108,"AW"," ")</f>
        <v xml:space="preserve"> </v>
      </c>
      <c r="H115" s="393"/>
      <c r="I115" s="9">
        <v>2</v>
      </c>
      <c r="J115" s="37"/>
      <c r="K115" s="97" t="s">
        <v>61</v>
      </c>
      <c r="L115" s="41" t="str">
        <f t="shared" ref="L115:L121" si="133">IF(J115=0,"",VLOOKUP(J115,$AI$107:$AK$122,3,FALSE))</f>
        <v/>
      </c>
      <c r="M115" s="221" t="str">
        <f t="shared" ref="M115:M121" si="134">IF(J115=0,"",VLOOKUP(J115,$AU$8:$AW$23,3,FALSE))</f>
        <v/>
      </c>
      <c r="N115" s="64" t="str">
        <f t="shared" ref="N115:N121" si="135">IF(K115="","",IF($AU$146="F"," ",IF($AU$146="T",IF(K115&lt;=$AK$146,"G1",IF(K115&lt;=$AN$146,"G2",IF(K115&lt;=$AQ$146,"G3",IF(K115&lt;=$AT$146,"G4","")))))))</f>
        <v/>
      </c>
      <c r="O115" s="64" t="str">
        <f t="shared" ref="O115:O121" si="136">IF(K115&lt;=BL108,"AW"," ")</f>
        <v xml:space="preserve"> </v>
      </c>
      <c r="P115" s="2"/>
      <c r="Q115" s="48" t="s">
        <v>190</v>
      </c>
      <c r="R115" s="48" t="s">
        <v>191</v>
      </c>
      <c r="S115" s="48">
        <f>IF(Q115=B114,8)+IF(Q115=B115,7)+IF(Q115=B116,6)+IF(Q115=B117,5)+IF(Q115=B118,4)+IF(Q115=B119,3)+IF(Q115=B120,2)+IF(Q115=B121,1)+IF(R115=B114,8)+IF(R115=B115,7)+IF(R115=B116,6)+IF(R115=B117,5)+IF(R115=B118,4)+IF(R115=B119,3)+IF(R115=B120,2)+IF(R115=B121,1)</f>
        <v>0</v>
      </c>
      <c r="T115" s="48">
        <f>IF(R115=J114,8)+IF(R115=J115,7)+IF(R115=J116,6)+IF(R115=J117,5)+IF(R115=J118,4)+IF(R115=J119,3)+IF(R115=J120,2)+IF(R115=J121,1)+IF(Q115=J114,8)+IF(Q115=J115,7)+IF(Q115=J116,6)+IF(Q115=J117,5)+IF(Q115=J118,4)+IF(Q115=J119,3)+IF(Q115=J120,2)+IF(Q115=J121,1)</f>
        <v>0</v>
      </c>
      <c r="U115" s="2"/>
      <c r="V115" s="12"/>
      <c r="W115" s="12">
        <f>S115+T115</f>
        <v>0</v>
      </c>
      <c r="X115" s="12"/>
      <c r="Y115" s="12"/>
      <c r="Z115" s="12"/>
      <c r="AA115" s="12"/>
      <c r="AB115" s="191"/>
      <c r="AC115" s="12"/>
      <c r="AD115" s="2"/>
      <c r="AE115" s="397" t="str">
        <f t="shared" ref="AE115" si="137">AE16</f>
        <v>OXFORD CITY</v>
      </c>
      <c r="AF115" s="12" t="str">
        <f t="shared" si="125"/>
        <v>O</v>
      </c>
      <c r="AG115" s="12" t="s">
        <v>0</v>
      </c>
      <c r="AH115" s="12" t="str">
        <f>VLOOKUP(AG115,'OXF C'!$W$17:$AW$42,27,FALSE)</f>
        <v>Nicole Hudson</v>
      </c>
      <c r="AI115" s="12" t="str">
        <f t="shared" si="115"/>
        <v>O</v>
      </c>
      <c r="AJ115" s="12" t="s">
        <v>0</v>
      </c>
      <c r="AK115" s="12" t="str">
        <f>VLOOKUP(AJ115,'OXF C'!$AA$17:$AW$42,23,FALSE)</f>
        <v>Nicole Hudson</v>
      </c>
      <c r="AL115" s="12" t="str">
        <f t="shared" si="116"/>
        <v>O</v>
      </c>
      <c r="AM115" s="12" t="s">
        <v>0</v>
      </c>
      <c r="AN115" s="12" t="str">
        <f>VLOOKUP(AM115,'OXF C'!$Y$17:$AW$42,25,FALSE)</f>
        <v>Shazney Sumbu</v>
      </c>
      <c r="AO115" s="12" t="str">
        <f t="shared" si="117"/>
        <v>O</v>
      </c>
      <c r="AP115" s="12" t="s">
        <v>0</v>
      </c>
      <c r="AQ115" s="12" t="str">
        <f>VLOOKUP(AP115,'OXF C'!$AB$17:$AW$42,22,FALSE)</f>
        <v>Ciara Huxley</v>
      </c>
      <c r="AR115" s="12" t="str">
        <f t="shared" si="118"/>
        <v>O</v>
      </c>
      <c r="AS115" s="12" t="s">
        <v>0</v>
      </c>
      <c r="AT115" s="12" t="e">
        <f>VLOOKUP(AS115,'OXF C'!$U$17:$AW$42,29,FALSE)</f>
        <v>#N/A</v>
      </c>
      <c r="AU115" s="12" t="str">
        <f t="shared" si="119"/>
        <v>O</v>
      </c>
      <c r="AV115" s="12" t="s">
        <v>0</v>
      </c>
      <c r="AW115" s="12" t="str">
        <f>VLOOKUP(AV115,'OXF C'!$S$17:$AW$42,31,FALSE)</f>
        <v>Jade O Dowda</v>
      </c>
      <c r="AX115" s="12" t="str">
        <f t="shared" si="120"/>
        <v>O</v>
      </c>
      <c r="AY115" s="12" t="s">
        <v>0</v>
      </c>
      <c r="AZ115" s="12" t="str">
        <f>'MATCH DETAILS'!B9</f>
        <v>OXFORD CITY</v>
      </c>
      <c r="BA115" s="176">
        <v>1</v>
      </c>
      <c r="BB115" s="12" t="str">
        <f>VLOOKUP(BA115,'OXF C'!$AC$17:$AW$42,21,FALSE)</f>
        <v>Nicole Hudson</v>
      </c>
      <c r="BC115" s="176">
        <v>2</v>
      </c>
      <c r="BD115" s="12" t="str">
        <f>VLOOKUP(BC115,'OXF C'!$AC$17:$AW$42,21,FALSE)</f>
        <v>Sophie Segar</v>
      </c>
      <c r="BE115" s="176">
        <v>3</v>
      </c>
      <c r="BF115" s="12" t="str">
        <f>VLOOKUP(BE115,'OXF C'!$AC$17:$AW$42,21,FALSE)</f>
        <v>Jade O Dowda</v>
      </c>
      <c r="BG115" s="176">
        <v>4</v>
      </c>
      <c r="BH115" s="12" t="str">
        <f>VLOOKUP(BG115,'OXF C'!$AC$17:$AW$42,21,FALSE)</f>
        <v>Sophie Shorter</v>
      </c>
    </row>
    <row r="116" spans="1:77" ht="18.95" customHeight="1">
      <c r="A116" s="9">
        <v>3</v>
      </c>
      <c r="B116" s="37"/>
      <c r="C116" s="97" t="s">
        <v>61</v>
      </c>
      <c r="D116" s="41" t="str">
        <f t="shared" si="129"/>
        <v/>
      </c>
      <c r="E116" s="41" t="str">
        <f t="shared" si="130"/>
        <v/>
      </c>
      <c r="F116" s="64" t="str">
        <f t="shared" si="131"/>
        <v/>
      </c>
      <c r="G116" s="64" t="str">
        <f t="shared" si="132"/>
        <v xml:space="preserve"> </v>
      </c>
      <c r="H116" s="393"/>
      <c r="I116" s="9">
        <v>3</v>
      </c>
      <c r="J116" s="37"/>
      <c r="K116" s="97" t="s">
        <v>61</v>
      </c>
      <c r="L116" s="41" t="str">
        <f t="shared" si="133"/>
        <v/>
      </c>
      <c r="M116" s="221" t="str">
        <f t="shared" si="134"/>
        <v/>
      </c>
      <c r="N116" s="64" t="str">
        <f t="shared" si="135"/>
        <v/>
      </c>
      <c r="O116" s="64" t="str">
        <f t="shared" si="136"/>
        <v xml:space="preserve"> </v>
      </c>
      <c r="P116" s="2"/>
      <c r="Q116" s="48" t="s">
        <v>1</v>
      </c>
      <c r="R116" s="48" t="s">
        <v>209</v>
      </c>
      <c r="S116" s="48">
        <f>IF(Q116=B114,8)+IF(Q116=B115,7)+IF(Q116=B116,6)+IF(Q116=B117,5)+IF(Q116=B118,4)+IF(Q116=B119,3)+IF(Q116=B120,2)+IF(Q116=B121,1)+IF(R116=B114,8)+IF(R116=B115,7)+IF(R116=B116,6)+IF(R116=B117,5)+IF(R116=B118,4)+IF(R116=B119,3)+IF(R116=B120,2)+IF(R116=B121,1)</f>
        <v>0</v>
      </c>
      <c r="T116" s="48">
        <f>IF(R116=J114,8)+IF(R116=J115,7)+IF(R116=J116,6)+IF(R116=J117,5)+IF(R116=J118,4)+IF(R116=J119,3)+IF(R116=J120,2)+IF(R116=J121,1)+IF(Q116=J114,8)+IF(Q116=J115,7)+IF(Q116=J116,6)+IF(Q116=J117,5)+IF(Q116=J118,4)+IF(Q116=J119,3)+IF(Q116=J120,2)+IF(Q116=J121,1)</f>
        <v>0</v>
      </c>
      <c r="U116" s="2"/>
      <c r="V116" s="12"/>
      <c r="W116" s="12"/>
      <c r="X116" s="12">
        <f>S116+T116</f>
        <v>0</v>
      </c>
      <c r="Y116" s="12"/>
      <c r="Z116" s="12"/>
      <c r="AA116" s="12"/>
      <c r="AB116" s="191"/>
      <c r="AC116" s="12"/>
      <c r="AD116" s="2"/>
      <c r="AE116" s="397"/>
      <c r="AF116" s="12" t="str">
        <f t="shared" si="125"/>
        <v>OO</v>
      </c>
      <c r="AG116" s="12" t="s">
        <v>1</v>
      </c>
      <c r="AH116" s="12" t="str">
        <f>VLOOKUP(AG116,'OXF C'!$W$17:$AW$42,27,FALSE)</f>
        <v>Olivia Browne</v>
      </c>
      <c r="AI116" s="12" t="str">
        <f t="shared" si="115"/>
        <v>OO</v>
      </c>
      <c r="AJ116" s="12" t="s">
        <v>1</v>
      </c>
      <c r="AK116" s="12" t="str">
        <f>VLOOKUP(AJ116,'OXF C'!$AA$17:$AW$42,23,FALSE)</f>
        <v>Faye Brightmore</v>
      </c>
      <c r="AL116" s="12" t="str">
        <f t="shared" si="116"/>
        <v>OO</v>
      </c>
      <c r="AM116" s="12" t="s">
        <v>1</v>
      </c>
      <c r="AN116" s="12" t="str">
        <f>VLOOKUP(AM116,'OXF C'!$Y$17:$AW$42,25,FALSE)</f>
        <v>Georgia Collins</v>
      </c>
      <c r="AO116" s="12" t="str">
        <f t="shared" si="117"/>
        <v>OO</v>
      </c>
      <c r="AP116" s="12" t="s">
        <v>1</v>
      </c>
      <c r="AQ116" s="12" t="str">
        <f>VLOOKUP(AP116,'OXF C'!$AB$17:$AW$42,22,FALSE)</f>
        <v>Amy Bennett</v>
      </c>
      <c r="AR116" s="12" t="str">
        <f t="shared" si="118"/>
        <v>OO</v>
      </c>
      <c r="AS116" s="12" t="s">
        <v>1</v>
      </c>
      <c r="AT116" s="12" t="e">
        <f>VLOOKUP(AS116,'OXF C'!$U$17:$AW$42,29,FALSE)</f>
        <v>#N/A</v>
      </c>
      <c r="AU116" s="12" t="str">
        <f t="shared" si="119"/>
        <v>OO</v>
      </c>
      <c r="AV116" s="12" t="s">
        <v>1</v>
      </c>
      <c r="AW116" s="12" t="str">
        <f>VLOOKUP(AV116,'OXF C'!$S$17:$AW$42,31,FALSE)</f>
        <v>Sophie Segar</v>
      </c>
      <c r="AX116" s="12" t="str">
        <f t="shared" si="120"/>
        <v>OO</v>
      </c>
      <c r="AY116" s="12" t="s">
        <v>1</v>
      </c>
      <c r="AZ116" s="12" t="str">
        <f>'MATCH DETAILS'!B9</f>
        <v>OXFORD CITY</v>
      </c>
      <c r="BA116" s="176">
        <v>1</v>
      </c>
      <c r="BB116" s="12" t="str">
        <f>VLOOKUP(BA116,'OXF C'!$AC$17:$AW$42,21,FALSE)</f>
        <v>Nicole Hudson</v>
      </c>
      <c r="BC116" s="176">
        <v>2</v>
      </c>
      <c r="BD116" s="12" t="str">
        <f>VLOOKUP(BC116,'OXF C'!$AC$17:$AW$42,21,FALSE)</f>
        <v>Sophie Segar</v>
      </c>
      <c r="BE116" s="176">
        <v>3</v>
      </c>
      <c r="BF116" s="12" t="str">
        <f>VLOOKUP(BE116,'OXF C'!$AC$17:$AW$42,21,FALSE)</f>
        <v>Jade O Dowda</v>
      </c>
      <c r="BG116" s="176">
        <v>4</v>
      </c>
      <c r="BH116" s="12" t="str">
        <f>VLOOKUP(BG116,'OXF C'!$AC$17:$AW$42,21,FALSE)</f>
        <v>Sophie Shorter</v>
      </c>
    </row>
    <row r="117" spans="1:77" ht="18.95" customHeight="1">
      <c r="A117" s="9">
        <v>4</v>
      </c>
      <c r="B117" s="37"/>
      <c r="C117" s="97" t="s">
        <v>61</v>
      </c>
      <c r="D117" s="41" t="str">
        <f t="shared" si="129"/>
        <v/>
      </c>
      <c r="E117" s="41" t="str">
        <f t="shared" si="130"/>
        <v/>
      </c>
      <c r="F117" s="64" t="str">
        <f t="shared" si="131"/>
        <v/>
      </c>
      <c r="G117" s="64" t="str">
        <f t="shared" si="132"/>
        <v xml:space="preserve"> </v>
      </c>
      <c r="H117" s="393"/>
      <c r="I117" s="9">
        <v>4</v>
      </c>
      <c r="J117" s="37"/>
      <c r="K117" s="97" t="s">
        <v>61</v>
      </c>
      <c r="L117" s="41" t="str">
        <f t="shared" si="133"/>
        <v/>
      </c>
      <c r="M117" s="221" t="str">
        <f t="shared" si="134"/>
        <v/>
      </c>
      <c r="N117" s="64" t="str">
        <f t="shared" si="135"/>
        <v/>
      </c>
      <c r="O117" s="64" t="str">
        <f t="shared" si="136"/>
        <v xml:space="preserve"> </v>
      </c>
      <c r="P117" s="2"/>
      <c r="Q117" s="264" t="s">
        <v>258</v>
      </c>
      <c r="R117" s="264" t="s">
        <v>259</v>
      </c>
      <c r="S117" s="48">
        <f>IF(Q117=B114,8)+IF(Q117=B115,7)+IF(Q117=B116,6)+IF(Q117=B117,5)+IF(Q117=B118,4)+IF(Q117=B119,3)+IF(Q117=B120,2)+IF(Q117=B121,1)+IF(R117=B114,8)+IF(R117=B115,7)+IF(R117=B116,6)+IF(R117=B117,5)+IF(R117=B118,4)+IF(R117=B119,3)+IF(R117=B120,2)+IF(R117=B121,1)</f>
        <v>0</v>
      </c>
      <c r="T117" s="48">
        <f>IF(R117=J114,8)+IF(R117=J115,7)+IF(R117=J116,6)+IF(R117=J117,5)+IF(R117=J118,4)+IF(R117=J119,3)+IF(R117=J120,2)+IF(R117=J121,1)+IF(Q117=J114,8)+IF(Q117=J115,7)+IF(Q117=J116,6)+IF(Q117=J117,5)+IF(Q117=J118,4)+IF(Q117=J119,3)+IF(Q117=J120,2)+IF(Q117=J121,1)</f>
        <v>0</v>
      </c>
      <c r="U117" s="2"/>
      <c r="V117" s="12"/>
      <c r="W117" s="12"/>
      <c r="X117" s="12"/>
      <c r="Y117" s="12">
        <f>S117+T117</f>
        <v>0</v>
      </c>
      <c r="Z117" s="12"/>
      <c r="AA117" s="12"/>
      <c r="AB117" s="191"/>
      <c r="AC117" s="12"/>
      <c r="AD117" s="2"/>
      <c r="AE117" s="397" t="str">
        <f t="shared" ref="AE117" si="138">AE18</f>
        <v>RADLEY</v>
      </c>
      <c r="AF117" s="12" t="str">
        <f t="shared" si="125"/>
        <v>R</v>
      </c>
      <c r="AG117" s="12" t="s">
        <v>0</v>
      </c>
      <c r="AH117" s="12" t="str">
        <f>VLOOKUP(AG117,RAD!$W$17:$AW$42,27,FALSE)</f>
        <v>Zoe Chung</v>
      </c>
      <c r="AI117" s="12" t="str">
        <f t="shared" si="115"/>
        <v>R</v>
      </c>
      <c r="AJ117" s="12" t="s">
        <v>0</v>
      </c>
      <c r="AK117" s="12" t="e">
        <f>VLOOKUP(AJ117,RAD!$AA$17:$AW$42,23,FALSE)</f>
        <v>#N/A</v>
      </c>
      <c r="AL117" s="12" t="str">
        <f t="shared" si="116"/>
        <v>R</v>
      </c>
      <c r="AM117" s="12" t="s">
        <v>0</v>
      </c>
      <c r="AN117" s="12" t="str">
        <f>VLOOKUP(AM117,RAD!$Y$17:$AW$42,25,FALSE)</f>
        <v>Micaela Tracey Ramos</v>
      </c>
      <c r="AO117" s="12" t="str">
        <f t="shared" si="117"/>
        <v>R</v>
      </c>
      <c r="AP117" s="12" t="s">
        <v>0</v>
      </c>
      <c r="AQ117" s="12" t="str">
        <f>VLOOKUP(AP117,RAD!$AB$17:$AW$42,22,FALSE)</f>
        <v>Faith Brew</v>
      </c>
      <c r="AR117" s="12" t="str">
        <f t="shared" si="118"/>
        <v>R</v>
      </c>
      <c r="AS117" s="12" t="s">
        <v>0</v>
      </c>
      <c r="AT117" s="12" t="str">
        <f>VLOOKUP(AS117,RAD!$U$17:$AW$42,29,FALSE)</f>
        <v>Lauren Burton</v>
      </c>
      <c r="AU117" s="12" t="str">
        <f t="shared" si="119"/>
        <v>R</v>
      </c>
      <c r="AV117" s="12" t="s">
        <v>0</v>
      </c>
      <c r="AW117" s="12" t="str">
        <f>VLOOKUP(AV117,RAD!$S$17:$AW$42,31,FALSE)</f>
        <v>Zoe Dickson</v>
      </c>
      <c r="AX117" s="12" t="str">
        <f t="shared" si="120"/>
        <v>R</v>
      </c>
      <c r="AY117" s="12" t="s">
        <v>0</v>
      </c>
      <c r="AZ117" s="12" t="str">
        <f>'MATCH DETAILS'!B10</f>
        <v>RADLEY</v>
      </c>
      <c r="BA117" s="176">
        <v>1</v>
      </c>
      <c r="BB117" s="12" t="str">
        <f>VLOOKUP(BA117,RAD!$AC$17:$AW$42,21,FALSE)</f>
        <v>Zoe Chung</v>
      </c>
      <c r="BC117" s="176">
        <v>2</v>
      </c>
      <c r="BD117" s="12" t="str">
        <f>VLOOKUP(BC117,RAD!$AC$17:$AW$42,21,FALSE)</f>
        <v>Ciara Watkins</v>
      </c>
      <c r="BE117" s="176">
        <v>3</v>
      </c>
      <c r="BF117" s="12" t="str">
        <f>VLOOKUP(BE117,RAD!$AC$17:$AW$42,21,FALSE)</f>
        <v>Stephanie Mott</v>
      </c>
      <c r="BG117" s="176">
        <v>4</v>
      </c>
      <c r="BH117" s="12" t="str">
        <f>VLOOKUP(BG117,RAD!$AC$17:$AW$42,21,FALSE)</f>
        <v>Zoe Dickson</v>
      </c>
    </row>
    <row r="118" spans="1:77" ht="18.95" customHeight="1">
      <c r="A118" s="9">
        <v>5</v>
      </c>
      <c r="B118" s="37"/>
      <c r="C118" s="97" t="s">
        <v>61</v>
      </c>
      <c r="D118" s="41" t="str">
        <f t="shared" si="129"/>
        <v/>
      </c>
      <c r="E118" s="41" t="str">
        <f t="shared" si="130"/>
        <v/>
      </c>
      <c r="F118" s="64" t="str">
        <f t="shared" si="131"/>
        <v/>
      </c>
      <c r="G118" s="64" t="str">
        <f t="shared" si="132"/>
        <v xml:space="preserve"> </v>
      </c>
      <c r="H118" s="393"/>
      <c r="I118" s="9">
        <v>5</v>
      </c>
      <c r="J118" s="37"/>
      <c r="K118" s="97" t="s">
        <v>61</v>
      </c>
      <c r="L118" s="41" t="str">
        <f t="shared" si="133"/>
        <v/>
      </c>
      <c r="M118" s="221" t="str">
        <f t="shared" si="134"/>
        <v/>
      </c>
      <c r="N118" s="64" t="str">
        <f t="shared" si="135"/>
        <v/>
      </c>
      <c r="O118" s="64" t="str">
        <f t="shared" si="136"/>
        <v xml:space="preserve"> </v>
      </c>
      <c r="P118" s="2"/>
      <c r="Q118" s="48" t="s">
        <v>20</v>
      </c>
      <c r="R118" s="48" t="s">
        <v>19</v>
      </c>
      <c r="S118" s="48">
        <f>IF(Q118=B114,8)+IF(Q118=B115,7)+IF(Q118=B116,6)+IF(Q118=B117,5)+IF(Q118=B118,4)+IF(Q118=B119,3)+IF(Q118=B120,2)+IF(Q118=B121,1)+IF(R118=B114,8)+IF(R118=B115,7)+IF(R118=B116,6)+IF(R118=B117,5)+IF(R118=B118,4)+IF(R118=B119,3)+IF(R118=B120,2)+IF(R118=B121,1)</f>
        <v>0</v>
      </c>
      <c r="T118" s="48">
        <f>IF(R118=J114,8)+IF(R118=J115,7)+IF(R118=J116,6)+IF(R118=J117,5)+IF(R118=J118,4)+IF(R118=J119,3)+IF(R118=J120,2)+IF(R118=J121,1)+IF(Q118=J114,8)+IF(Q118=J115,7)+IF(Q118=J116,6)+IF(Q118=J117,5)+IF(Q118=J118,4)+IF(Q118=J119,3)+IF(Q118=J120,2)+IF(Q118=J121,1)</f>
        <v>0</v>
      </c>
      <c r="U118" s="2"/>
      <c r="V118" s="12"/>
      <c r="W118" s="12"/>
      <c r="X118" s="12"/>
      <c r="Y118" s="12"/>
      <c r="Z118" s="12">
        <f>S118+T118</f>
        <v>0</v>
      </c>
      <c r="AA118" s="12"/>
      <c r="AB118" s="191"/>
      <c r="AC118" s="12"/>
      <c r="AD118" s="2"/>
      <c r="AE118" s="397"/>
      <c r="AF118" s="12" t="str">
        <f t="shared" si="125"/>
        <v>RR</v>
      </c>
      <c r="AG118" s="12" t="s">
        <v>1</v>
      </c>
      <c r="AH118" s="12" t="str">
        <f>VLOOKUP(AG118,RAD!$W$17:$AW$42,27,FALSE)</f>
        <v>Stephanie Mott</v>
      </c>
      <c r="AI118" s="12" t="str">
        <f t="shared" si="115"/>
        <v>RR</v>
      </c>
      <c r="AJ118" s="12" t="s">
        <v>1</v>
      </c>
      <c r="AK118" s="12" t="str">
        <f>VLOOKUP(AJ118,RAD!$AA$17:$AW$42,23,FALSE)</f>
        <v>Stephanie Mott</v>
      </c>
      <c r="AL118" s="12" t="str">
        <f t="shared" si="116"/>
        <v>RR</v>
      </c>
      <c r="AM118" s="12" t="s">
        <v>1</v>
      </c>
      <c r="AN118" s="12" t="str">
        <f>VLOOKUP(AM118,RAD!$Y$17:$AW$42,25,FALSE)</f>
        <v>Holly Bridgman</v>
      </c>
      <c r="AO118" s="12" t="str">
        <f t="shared" si="117"/>
        <v>RR</v>
      </c>
      <c r="AP118" s="12" t="s">
        <v>1</v>
      </c>
      <c r="AQ118" s="12" t="str">
        <f>VLOOKUP(AP118,RAD!$AB$17:$AW$42,22,FALSE)</f>
        <v>Amelia Perrin</v>
      </c>
      <c r="AR118" s="12" t="str">
        <f t="shared" si="118"/>
        <v>RR</v>
      </c>
      <c r="AS118" s="12" t="s">
        <v>1</v>
      </c>
      <c r="AT118" s="12" t="str">
        <f>VLOOKUP(AS118,RAD!$U$17:$AW$42,29,FALSE)</f>
        <v>Carmen Tracey Ramos</v>
      </c>
      <c r="AU118" s="12" t="str">
        <f t="shared" si="119"/>
        <v>RR</v>
      </c>
      <c r="AV118" s="12" t="s">
        <v>1</v>
      </c>
      <c r="AW118" s="12" t="str">
        <f>VLOOKUP(AV118,RAD!$S$17:$AW$42,31,FALSE)</f>
        <v>Abbey Cottam</v>
      </c>
      <c r="AX118" s="12" t="str">
        <f t="shared" si="120"/>
        <v>RR</v>
      </c>
      <c r="AY118" s="12" t="s">
        <v>1</v>
      </c>
      <c r="AZ118" s="12" t="str">
        <f>'MATCH DETAILS'!B10</f>
        <v>RADLEY</v>
      </c>
      <c r="BA118" s="176">
        <v>1</v>
      </c>
      <c r="BB118" s="12" t="str">
        <f>VLOOKUP(BA118,RAD!$AC$17:$AW$42,21,FALSE)</f>
        <v>Zoe Chung</v>
      </c>
      <c r="BC118" s="176">
        <v>2</v>
      </c>
      <c r="BD118" s="12" t="str">
        <f>VLOOKUP(BC118,RAD!$AC$17:$AW$42,21,FALSE)</f>
        <v>Ciara Watkins</v>
      </c>
      <c r="BE118" s="176">
        <v>3</v>
      </c>
      <c r="BF118" s="12" t="str">
        <f>VLOOKUP(BE118,RAD!$AC$17:$AW$42,21,FALSE)</f>
        <v>Stephanie Mott</v>
      </c>
      <c r="BG118" s="176">
        <v>4</v>
      </c>
      <c r="BH118" s="12" t="str">
        <f>VLOOKUP(BG118,RAD!$AC$17:$AW$42,21,FALSE)</f>
        <v>Zoe Dickson</v>
      </c>
    </row>
    <row r="119" spans="1:77" ht="18.95" customHeight="1">
      <c r="A119" s="9">
        <v>6</v>
      </c>
      <c r="B119" s="37"/>
      <c r="C119" s="97" t="s">
        <v>61</v>
      </c>
      <c r="D119" s="41" t="str">
        <f t="shared" si="129"/>
        <v/>
      </c>
      <c r="E119" s="41" t="str">
        <f t="shared" si="130"/>
        <v/>
      </c>
      <c r="F119" s="64" t="str">
        <f t="shared" si="131"/>
        <v/>
      </c>
      <c r="G119" s="64" t="str">
        <f t="shared" si="132"/>
        <v xml:space="preserve"> </v>
      </c>
      <c r="H119" s="393"/>
      <c r="I119" s="9">
        <v>6</v>
      </c>
      <c r="J119" s="37"/>
      <c r="K119" s="97" t="s">
        <v>61</v>
      </c>
      <c r="L119" s="41" t="str">
        <f t="shared" si="133"/>
        <v/>
      </c>
      <c r="M119" s="221" t="str">
        <f t="shared" si="134"/>
        <v/>
      </c>
      <c r="N119" s="64" t="str">
        <f t="shared" si="135"/>
        <v/>
      </c>
      <c r="O119" s="64" t="str">
        <f t="shared" si="136"/>
        <v xml:space="preserve"> </v>
      </c>
      <c r="P119" s="2"/>
      <c r="Q119" s="48" t="s">
        <v>188</v>
      </c>
      <c r="R119" s="48" t="s">
        <v>189</v>
      </c>
      <c r="S119" s="48">
        <f>IF(Q119=B114,8)+IF(Q119=B115,7)+IF(Q119=B116,6)+IF(Q119=B117,5)+IF(Q119=B118,4)+IF(Q119=B119,3)+IF(Q119=B120,2)+IF(Q119=B121,1)+IF(R119=B114,8)+IF(R119=B115,7)+IF(R119=B116,6)+IF(R119=B117,5)+IF(R119=B118,4)+IF(R119=B119,3)+IF(R119=B120,2)+IF(R119=B121,1)</f>
        <v>0</v>
      </c>
      <c r="T119" s="48">
        <f>IF(R119=J114,8)+IF(R119=J115,7)+IF(R119=J116,6)+IF(R119=J117,5)+IF(R119=J118,4)+IF(R119=J119,3)+IF(R119=J120,2)+IF(R119=J121,1)+IF(Q119=J114,8)+IF(Q119=J115,7)+IF(Q119=J116,6)+IF(Q119=J117,5)+IF(Q119=J118,4)+IF(Q119=J119,3)+IF(Q119=J120,2)+IF(Q119=J121,1)</f>
        <v>0</v>
      </c>
      <c r="U119" s="2"/>
      <c r="V119" s="12"/>
      <c r="W119" s="12"/>
      <c r="X119" s="12"/>
      <c r="Y119" s="12"/>
      <c r="Z119" s="12"/>
      <c r="AA119" s="12">
        <f>S119+T119</f>
        <v>0</v>
      </c>
      <c r="AB119" s="191"/>
      <c r="AC119" s="12"/>
      <c r="AD119" s="2"/>
      <c r="AE119" s="397" t="str">
        <f t="shared" ref="AE119" si="139">AE20</f>
        <v>WHITE HORSE</v>
      </c>
      <c r="AF119" s="12" t="str">
        <f t="shared" si="125"/>
        <v>H</v>
      </c>
      <c r="AG119" s="12" t="s">
        <v>0</v>
      </c>
      <c r="AH119" s="12" t="e">
        <f>VLOOKUP(AG119,WHH!$W$17:$AW$42,27,FALSE)</f>
        <v>#N/A</v>
      </c>
      <c r="AI119" s="12" t="str">
        <f t="shared" si="115"/>
        <v>H</v>
      </c>
      <c r="AJ119" s="12" t="s">
        <v>0</v>
      </c>
      <c r="AK119" s="12" t="e">
        <f>VLOOKUP(AJ119,WHH!$AA$17:$AW$42,23,FALSE)</f>
        <v>#N/A</v>
      </c>
      <c r="AL119" s="12" t="str">
        <f t="shared" si="116"/>
        <v>H</v>
      </c>
      <c r="AM119" s="12" t="s">
        <v>0</v>
      </c>
      <c r="AN119" s="12" t="e">
        <f>VLOOKUP(AM119,WHH!$Y$17:$AW$42,25,FALSE)</f>
        <v>#N/A</v>
      </c>
      <c r="AO119" s="12" t="str">
        <f t="shared" si="117"/>
        <v>H</v>
      </c>
      <c r="AP119" s="12" t="s">
        <v>0</v>
      </c>
      <c r="AQ119" s="12" t="e">
        <f>VLOOKUP(AP119,WHH!$AB$17:$AW$42,22,FALSE)</f>
        <v>#N/A</v>
      </c>
      <c r="AR119" s="12" t="str">
        <f t="shared" si="118"/>
        <v>H</v>
      </c>
      <c r="AS119" s="12" t="s">
        <v>0</v>
      </c>
      <c r="AT119" s="12" t="e">
        <f>VLOOKUP(AS119,WHH!$U$17:$AW$42,29,FALSE)</f>
        <v>#N/A</v>
      </c>
      <c r="AU119" s="12" t="str">
        <f t="shared" si="119"/>
        <v>H</v>
      </c>
      <c r="AV119" s="12" t="s">
        <v>0</v>
      </c>
      <c r="AW119" s="12" t="e">
        <f>VLOOKUP(AV119,WHH!$S$17:$AW$42,31,FALSE)</f>
        <v>#N/A</v>
      </c>
      <c r="AX119" s="12" t="str">
        <f t="shared" si="120"/>
        <v>H</v>
      </c>
      <c r="AY119" s="12" t="s">
        <v>0</v>
      </c>
      <c r="AZ119" s="12" t="str">
        <f>'MATCH DETAILS'!B11</f>
        <v>WHITE HORSE</v>
      </c>
      <c r="BA119" s="176">
        <v>1</v>
      </c>
      <c r="BB119" s="12" t="e">
        <f>VLOOKUP(BA119,WHH!$AC$17:$AW$42,21,FALSE)</f>
        <v>#N/A</v>
      </c>
      <c r="BC119" s="176">
        <v>2</v>
      </c>
      <c r="BD119" s="12" t="e">
        <f>VLOOKUP(BC119,WHH!$AC$17:$AW$42,21,FALSE)</f>
        <v>#N/A</v>
      </c>
      <c r="BE119" s="176">
        <v>3</v>
      </c>
      <c r="BF119" s="12" t="e">
        <f>VLOOKUP(BE119,WHH!$AC$17:$AW$42,21,FALSE)</f>
        <v>#N/A</v>
      </c>
      <c r="BG119" s="176">
        <v>4</v>
      </c>
      <c r="BH119" s="12" t="e">
        <f>VLOOKUP(BG119,WHH!$AC$17:$AW$42,21,FALSE)</f>
        <v>#N/A</v>
      </c>
    </row>
    <row r="120" spans="1:77" ht="18.95" customHeight="1">
      <c r="A120" s="9">
        <v>7</v>
      </c>
      <c r="B120" s="37"/>
      <c r="C120" s="97" t="s">
        <v>61</v>
      </c>
      <c r="D120" s="41" t="str">
        <f t="shared" si="129"/>
        <v/>
      </c>
      <c r="E120" s="41" t="str">
        <f t="shared" si="130"/>
        <v/>
      </c>
      <c r="F120" s="64" t="str">
        <f t="shared" si="131"/>
        <v/>
      </c>
      <c r="G120" s="64" t="str">
        <f t="shared" si="132"/>
        <v xml:space="preserve"> </v>
      </c>
      <c r="H120" s="393"/>
      <c r="I120" s="9">
        <v>7</v>
      </c>
      <c r="J120" s="37"/>
      <c r="K120" s="97" t="s">
        <v>61</v>
      </c>
      <c r="L120" s="41" t="str">
        <f t="shared" si="133"/>
        <v/>
      </c>
      <c r="M120" s="221" t="str">
        <f t="shared" si="134"/>
        <v/>
      </c>
      <c r="N120" s="64" t="str">
        <f t="shared" si="135"/>
        <v/>
      </c>
      <c r="O120" s="64" t="str">
        <f t="shared" si="136"/>
        <v xml:space="preserve"> </v>
      </c>
      <c r="P120" s="2"/>
      <c r="Q120" s="48" t="s">
        <v>227</v>
      </c>
      <c r="R120" s="48" t="s">
        <v>228</v>
      </c>
      <c r="S120" s="48">
        <f>IF(Q120=B114,8)+IF(Q120=B115,7)+IF(Q120=B116,6)+IF(Q120=B117,5)+IF(Q120=B118,4)+IF(Q120=B119,3)+IF(Q120=B120,2)+IF(Q120=B121,1)+IF(R120=B114,8)+IF(R120=B115,7)+IF(R120=B116,6)+IF(R120=B117,5)+IF(R120=B118,4)+IF(R120=B119,3)+IF(R120=B120,2)+IF(R120=B121,1)</f>
        <v>0</v>
      </c>
      <c r="T120" s="48">
        <f>IF(R120=J114,8)+IF(R120=J115,7)+IF(R120=J116,6)+IF(R120=J117,5)+IF(R120=J118,4)+IF(R120=J119,3)+IF(R120=J120,2)+IF(R120=J121,1)+IF(Q120=J114,8)+IF(Q120=J115,7)+IF(Q120=J116,6)+IF(Q120=J117,5)+IF(Q120=J118,4)+IF(Q120=J119,3)+IF(Q120=J120,2)+IF(Q120=J121,1)</f>
        <v>0</v>
      </c>
      <c r="U120" s="2"/>
      <c r="V120" s="12"/>
      <c r="W120" s="12"/>
      <c r="X120" s="12"/>
      <c r="Y120" s="12"/>
      <c r="Z120" s="12"/>
      <c r="AA120" s="12"/>
      <c r="AB120" s="191">
        <f>S120+T120</f>
        <v>0</v>
      </c>
      <c r="AC120" s="12"/>
      <c r="AD120" s="2"/>
      <c r="AE120" s="397"/>
      <c r="AF120" s="12" t="str">
        <f t="shared" si="125"/>
        <v>HH</v>
      </c>
      <c r="AG120" s="12" t="s">
        <v>1</v>
      </c>
      <c r="AH120" s="12" t="e">
        <f>VLOOKUP(AG120,WHH!$W$17:$AW$42,27,FALSE)</f>
        <v>#N/A</v>
      </c>
      <c r="AI120" s="12" t="str">
        <f t="shared" si="115"/>
        <v>HH</v>
      </c>
      <c r="AJ120" s="12" t="s">
        <v>1</v>
      </c>
      <c r="AK120" s="12" t="e">
        <f>VLOOKUP(AJ120,WHH!$AA$17:$AW$42,23,FALSE)</f>
        <v>#N/A</v>
      </c>
      <c r="AL120" s="12" t="str">
        <f t="shared" si="116"/>
        <v>HH</v>
      </c>
      <c r="AM120" s="12" t="s">
        <v>1</v>
      </c>
      <c r="AN120" s="12" t="e">
        <f>VLOOKUP(AM120,WHH!$Y$17:$AW$42,25,FALSE)</f>
        <v>#N/A</v>
      </c>
      <c r="AO120" s="12" t="str">
        <f t="shared" si="117"/>
        <v>HH</v>
      </c>
      <c r="AP120" s="12" t="s">
        <v>1</v>
      </c>
      <c r="AQ120" s="12" t="e">
        <f>VLOOKUP(AP120,WHH!$AB$17:$AW$42,22,FALSE)</f>
        <v>#N/A</v>
      </c>
      <c r="AR120" s="12" t="str">
        <f t="shared" si="118"/>
        <v>HH</v>
      </c>
      <c r="AS120" s="12" t="s">
        <v>1</v>
      </c>
      <c r="AT120" s="12" t="e">
        <f>VLOOKUP(AS120,WHH!$U$17:$AW$42,29,FALSE)</f>
        <v>#N/A</v>
      </c>
      <c r="AU120" s="12" t="str">
        <f t="shared" si="119"/>
        <v>HH</v>
      </c>
      <c r="AV120" s="12" t="s">
        <v>1</v>
      </c>
      <c r="AW120" s="12" t="e">
        <f>VLOOKUP(AV120,WHH!$S$17:$AW$42,31,FALSE)</f>
        <v>#N/A</v>
      </c>
      <c r="AX120" s="12" t="str">
        <f t="shared" si="120"/>
        <v>HH</v>
      </c>
      <c r="AY120" s="12" t="s">
        <v>1</v>
      </c>
      <c r="AZ120" s="12" t="str">
        <f>'MATCH DETAILS'!B11</f>
        <v>WHITE HORSE</v>
      </c>
      <c r="BA120" s="176">
        <v>1</v>
      </c>
      <c r="BB120" s="12" t="e">
        <f>VLOOKUP(BA120,WHH!$AC$17:$AW$42,21,FALSE)</f>
        <v>#N/A</v>
      </c>
      <c r="BC120" s="176">
        <v>2</v>
      </c>
      <c r="BD120" s="12" t="e">
        <f>VLOOKUP(BC120,WHH!$AC$17:$AW$42,21,FALSE)</f>
        <v>#N/A</v>
      </c>
      <c r="BE120" s="176">
        <v>3</v>
      </c>
      <c r="BF120" s="12" t="e">
        <f>VLOOKUP(BE120,WHH!$AC$17:$AW$42,21,FALSE)</f>
        <v>#N/A</v>
      </c>
      <c r="BG120" s="176">
        <v>4</v>
      </c>
      <c r="BH120" s="12" t="e">
        <f>VLOOKUP(BG120,WHH!$AC$17:$AW$42,21,FALSE)</f>
        <v>#N/A</v>
      </c>
    </row>
    <row r="121" spans="1:77" ht="18.95" customHeight="1">
      <c r="A121" s="9">
        <v>8</v>
      </c>
      <c r="B121" s="37"/>
      <c r="C121" s="97" t="s">
        <v>61</v>
      </c>
      <c r="D121" s="41" t="str">
        <f t="shared" si="129"/>
        <v/>
      </c>
      <c r="E121" s="41" t="str">
        <f t="shared" si="130"/>
        <v/>
      </c>
      <c r="F121" s="64" t="str">
        <f t="shared" si="131"/>
        <v/>
      </c>
      <c r="G121" s="64" t="str">
        <f t="shared" si="132"/>
        <v xml:space="preserve"> </v>
      </c>
      <c r="H121" s="393"/>
      <c r="I121" s="9">
        <v>8</v>
      </c>
      <c r="J121" s="37"/>
      <c r="K121" s="97" t="s">
        <v>61</v>
      </c>
      <c r="L121" s="41" t="str">
        <f t="shared" si="133"/>
        <v/>
      </c>
      <c r="M121" s="221" t="str">
        <f t="shared" si="134"/>
        <v/>
      </c>
      <c r="N121" s="64" t="str">
        <f t="shared" si="135"/>
        <v/>
      </c>
      <c r="O121" s="64" t="str">
        <f t="shared" si="136"/>
        <v xml:space="preserve"> </v>
      </c>
      <c r="P121" s="2"/>
      <c r="Q121" s="48" t="s">
        <v>208</v>
      </c>
      <c r="R121" s="48" t="s">
        <v>211</v>
      </c>
      <c r="S121" s="48">
        <f>IF(Q121=B114,8)+IF(Q121=B115,7)+IF(Q121=B116,6)+IF(Q121=B117,5)+IF(Q121=B118,4)+IF(Q121=B119,3)+IF(Q121=B120,2)+IF(Q121=B121,1)+IF(R121=B114,8)+IF(R121=B115,7)+IF(R121=B116,6)+IF(R121=B117,5)+IF(R121=B118,4)+IF(R121=B119,3)+IF(R121=B120,2)+IF(R121=B121,1)</f>
        <v>0</v>
      </c>
      <c r="T121" s="48">
        <f>IF(R121=J114,8)+IF(R121=J115,7)+IF(R121=J116,6)+IF(R121=J117,5)+IF(R121=J118,4)+IF(R121=J119,3)+IF(R121=J120,2)+IF(R121=J121,1)+IF(Q121=J114,8)+IF(Q121=J115,7)+IF(Q121=J116,6)+IF(Q121=J117,5)+IF(Q121=J118,4)+IF(Q121=J119,3)+IF(Q121=J120,2)+IF(Q121=J121,1)</f>
        <v>0</v>
      </c>
      <c r="U121" s="2"/>
      <c r="V121" s="12"/>
      <c r="W121" s="12"/>
      <c r="X121" s="12"/>
      <c r="Y121" s="12"/>
      <c r="Z121" s="12"/>
      <c r="AA121" s="12"/>
      <c r="AB121" s="191"/>
      <c r="AC121" s="12">
        <f>S121+T121</f>
        <v>0</v>
      </c>
      <c r="AD121" s="2"/>
      <c r="AE121" s="397" t="str">
        <f t="shared" ref="AE121" si="140">AE22</f>
        <v>WITNEY</v>
      </c>
      <c r="AF121" s="12" t="str">
        <f t="shared" si="125"/>
        <v>W</v>
      </c>
      <c r="AG121" s="2" t="s">
        <v>0</v>
      </c>
      <c r="AH121" s="12" t="str">
        <f>VLOOKUP(AG121,WRR!$W$17:$AW$42,27,FALSE)</f>
        <v>JESSICA BARKER</v>
      </c>
      <c r="AI121" s="12" t="str">
        <f t="shared" si="115"/>
        <v>W</v>
      </c>
      <c r="AJ121" s="2" t="s">
        <v>0</v>
      </c>
      <c r="AK121" s="12" t="str">
        <f>VLOOKUP(AJ121,WRR!$AA$17:$AW$42,23,FALSE)</f>
        <v>MILLIE HULEWICZ</v>
      </c>
      <c r="AL121" s="12" t="str">
        <f t="shared" si="116"/>
        <v>W</v>
      </c>
      <c r="AM121" s="2" t="s">
        <v>0</v>
      </c>
      <c r="AN121" s="12" t="str">
        <f>VLOOKUP(AM121,WRR!$Y$17:$AW$42,25,FALSE)</f>
        <v>JESSICA BARKER</v>
      </c>
      <c r="AO121" s="12" t="str">
        <f t="shared" si="117"/>
        <v>W</v>
      </c>
      <c r="AP121" s="2" t="s">
        <v>0</v>
      </c>
      <c r="AQ121" s="12" t="str">
        <f>VLOOKUP(AP121,WRR!$AB$17:$AW$42,22,FALSE)</f>
        <v>JOSEPHINE MARINHO</v>
      </c>
      <c r="AR121" s="12" t="str">
        <f t="shared" si="118"/>
        <v>W</v>
      </c>
      <c r="AS121" s="2" t="s">
        <v>0</v>
      </c>
      <c r="AT121" s="12" t="e">
        <f>VLOOKUP(AS121,WRR!$U$17:$AW$42,29,FALSE)</f>
        <v>#N/A</v>
      </c>
      <c r="AU121" s="12" t="str">
        <f t="shared" si="119"/>
        <v>W</v>
      </c>
      <c r="AV121" s="2" t="s">
        <v>0</v>
      </c>
      <c r="AW121" s="12" t="e">
        <f>VLOOKUP(AV121,WRR!$S$17:$AW$42,31,FALSE)</f>
        <v>#N/A</v>
      </c>
      <c r="AX121" s="12" t="str">
        <f t="shared" si="120"/>
        <v>W</v>
      </c>
      <c r="AY121" s="2" t="s">
        <v>0</v>
      </c>
      <c r="AZ121" s="12" t="str">
        <f>'MATCH DETAILS'!B12</f>
        <v>WITNEY</v>
      </c>
      <c r="BA121" s="176">
        <v>1</v>
      </c>
      <c r="BB121" s="12" t="str">
        <f>VLOOKUP(BA121,WRR!$AC$17:$AW$42,21,FALSE)</f>
        <v>KARALLOYD</v>
      </c>
      <c r="BC121" s="176">
        <v>2</v>
      </c>
      <c r="BD121" s="12" t="str">
        <f>VLOOKUP(BC121,WRR!$AC$17:$AW$42,21,FALSE)</f>
        <v>JOSEPHINE MARINHO</v>
      </c>
      <c r="BE121" s="176">
        <v>3</v>
      </c>
      <c r="BF121" s="12" t="str">
        <f>VLOOKUP(BE121,WRR!$AC$17:$AW$42,21,FALSE)</f>
        <v>ANYA CONLON</v>
      </c>
      <c r="BG121" s="176">
        <v>4</v>
      </c>
      <c r="BH121" s="12" t="str">
        <f>VLOOKUP(BG121,WRR!$AC$17:$AW$42,21,FALSE)</f>
        <v>JESSICA BARKER</v>
      </c>
    </row>
    <row r="122" spans="1:77" ht="18.95" customHeight="1">
      <c r="A122" s="206" t="s">
        <v>0</v>
      </c>
      <c r="B122" s="392" t="s">
        <v>108</v>
      </c>
      <c r="C122" s="392"/>
      <c r="D122" s="392"/>
      <c r="E122" s="392"/>
      <c r="F122" s="392"/>
      <c r="G122" s="392"/>
      <c r="H122" s="207"/>
      <c r="I122" s="206" t="s">
        <v>1</v>
      </c>
      <c r="J122" s="392" t="str">
        <f>B122</f>
        <v>UNDER 15 GIRLS 300m</v>
      </c>
      <c r="K122" s="392"/>
      <c r="L122" s="392"/>
      <c r="M122" s="392"/>
      <c r="N122" s="392"/>
      <c r="O122" s="392"/>
      <c r="P122" s="2"/>
      <c r="Q122" s="96"/>
      <c r="R122" s="96"/>
      <c r="S122" s="48"/>
      <c r="T122" s="48"/>
      <c r="U122" s="2"/>
      <c r="V122" s="12"/>
      <c r="W122" s="12"/>
      <c r="X122" s="12"/>
      <c r="Y122" s="12"/>
      <c r="Z122" s="12"/>
      <c r="AA122" s="12"/>
      <c r="AB122" s="191"/>
      <c r="AC122" s="12"/>
      <c r="AD122" s="2"/>
      <c r="AE122" s="397"/>
      <c r="AF122" s="12" t="str">
        <f t="shared" si="125"/>
        <v>WW</v>
      </c>
      <c r="AG122" s="2" t="s">
        <v>1</v>
      </c>
      <c r="AH122" s="12" t="str">
        <f>VLOOKUP(AG122,WRR!$W$17:$AW$42,27,FALSE)</f>
        <v>MILLIE HULEWICZ</v>
      </c>
      <c r="AI122" s="12" t="str">
        <f t="shared" si="115"/>
        <v>WW</v>
      </c>
      <c r="AJ122" s="2" t="s">
        <v>1</v>
      </c>
      <c r="AK122" s="12" t="str">
        <f>VLOOKUP(AJ122,WRR!$AA$17:$AW$42,23,FALSE)</f>
        <v>ANYA CONLON</v>
      </c>
      <c r="AL122" s="12" t="str">
        <f t="shared" si="116"/>
        <v>WW</v>
      </c>
      <c r="AM122" s="2" t="s">
        <v>1</v>
      </c>
      <c r="AN122" s="12" t="str">
        <f>VLOOKUP(AM122,WRR!$Y$17:$AW$42,25,FALSE)</f>
        <v>JOSEPHINE MARINHO</v>
      </c>
      <c r="AO122" s="12" t="str">
        <f t="shared" si="117"/>
        <v>WW</v>
      </c>
      <c r="AP122" s="2" t="s">
        <v>1</v>
      </c>
      <c r="AQ122" s="12" t="e">
        <f>VLOOKUP(AP122,WRR!$AB$17:$AW$42,22,FALSE)</f>
        <v>#N/A</v>
      </c>
      <c r="AR122" s="12" t="str">
        <f t="shared" si="118"/>
        <v>WW</v>
      </c>
      <c r="AS122" s="2" t="s">
        <v>1</v>
      </c>
      <c r="AT122" s="12" t="e">
        <f>VLOOKUP(AS122,WRR!$U$17:$AW$42,29,FALSE)</f>
        <v>#N/A</v>
      </c>
      <c r="AU122" s="12" t="str">
        <f t="shared" si="119"/>
        <v>WW</v>
      </c>
      <c r="AV122" s="2" t="s">
        <v>1</v>
      </c>
      <c r="AW122" s="12" t="e">
        <f>VLOOKUP(AV122,WRR!$S$17:$AW$42,31,FALSE)</f>
        <v>#N/A</v>
      </c>
      <c r="AX122" s="12" t="str">
        <f t="shared" si="120"/>
        <v>WW</v>
      </c>
      <c r="AY122" s="2" t="s">
        <v>1</v>
      </c>
      <c r="AZ122" s="12" t="str">
        <f>'MATCH DETAILS'!B12</f>
        <v>WITNEY</v>
      </c>
      <c r="BA122" s="176">
        <v>1</v>
      </c>
      <c r="BB122" s="12" t="str">
        <f>VLOOKUP(BA122,WRR!$AC$17:$AW$42,21,FALSE)</f>
        <v>KARALLOYD</v>
      </c>
      <c r="BC122" s="176">
        <v>2</v>
      </c>
      <c r="BD122" s="12" t="str">
        <f>VLOOKUP(BC122,WRR!$AC$17:$AW$42,21,FALSE)</f>
        <v>JOSEPHINE MARINHO</v>
      </c>
      <c r="BE122" s="176">
        <v>3</v>
      </c>
      <c r="BF122" s="12" t="str">
        <f>VLOOKUP(BE122,WRR!$AC$17:$AW$42,21,FALSE)</f>
        <v>ANYA CONLON</v>
      </c>
      <c r="BG122" s="176">
        <v>4</v>
      </c>
      <c r="BH122" s="12" t="str">
        <f>VLOOKUP(BG122,WRR!$AC$17:$AW$42,21,FALSE)</f>
        <v>JESSICA BARKER</v>
      </c>
    </row>
    <row r="123" spans="1:77" ht="18.95" customHeight="1">
      <c r="A123" s="9">
        <v>1</v>
      </c>
      <c r="B123" s="37"/>
      <c r="C123" s="97" t="s">
        <v>61</v>
      </c>
      <c r="D123" s="41" t="str">
        <f>IF(B123=0,"",VLOOKUP(B123,$AL$107:$AN$122,3,FALSE))</f>
        <v/>
      </c>
      <c r="E123" s="41" t="str">
        <f>IF(B123=0,"",VLOOKUP(B123,$AU$8:$AW$23,3,FALSE))</f>
        <v/>
      </c>
      <c r="F123" s="64" t="str">
        <f>IF(C123="","",IF($AU$147="F"," ",IF($AU$147="T",IF(C123&lt;=$AK$147,"G1",IF(C123&lt;=$AN$147,"G2",IF(C123&lt;=$AQ$147,"G3",IF(C123&lt;=$AT$147,"G4","")))))))</f>
        <v/>
      </c>
      <c r="G123" s="64" t="str">
        <f>IF(C123&lt;=BM107,"AW"," ")</f>
        <v xml:space="preserve"> </v>
      </c>
      <c r="H123" s="393"/>
      <c r="I123" s="9">
        <v>1</v>
      </c>
      <c r="J123" s="37"/>
      <c r="K123" s="97" t="s">
        <v>61</v>
      </c>
      <c r="L123" s="41" t="str">
        <f>IF(J123=0,"",VLOOKUP(J123,$AL$107:$AN$122,3,FALSE))</f>
        <v/>
      </c>
      <c r="M123" s="221" t="str">
        <f>IF(J123=0,"",VLOOKUP(J123,$AU$8:$AW$23,3,FALSE))</f>
        <v/>
      </c>
      <c r="N123" s="64" t="str">
        <f>IF(K123="","",IF($AU$147="F"," ",IF($AU$147="T",IF(K123&lt;=$AK$147,"G1",IF(K123&lt;=$AN$147,"G2",IF(K123&lt;=$AQ$147,"G3",IF(K123&lt;=$AT$147,"G4","")))))))</f>
        <v/>
      </c>
      <c r="O123" s="64" t="str">
        <f>IF(K123&lt;=BM107,"AW"," ")</f>
        <v xml:space="preserve"> </v>
      </c>
      <c r="P123" s="2"/>
      <c r="Q123" s="192" t="s">
        <v>0</v>
      </c>
      <c r="R123" s="192" t="s">
        <v>210</v>
      </c>
      <c r="S123" s="192">
        <f>IF(Q123=B123,8)+IF(Q123=B124,7)+IF(Q123=B125,6)+IF(Q123=B126,5)+IF(Q123=B127,4)+IF(Q123=B128,3)+IF(Q123=B129,2)+IF(Q123=B130,1)+IF(R123=B123,8)+IF(R123=B124,7)+IF(R123=B125,6)+IF(R123=B126,5)+IF(R123=B127,4)+IF(R123=B128,3)+IF(R123=B129,2)+IF(R123=B130,1)</f>
        <v>0</v>
      </c>
      <c r="T123" s="192">
        <f>IF(Q123=J123,8)+IF(Q123=J124,7)+IF(Q123=J125,6)+IF(Q123=J126,5)+IF(Q123=J127,4)+IF(Q123=J128,3)+IF(Q123=J129,2)+IF(Q123=J130,1)+IF(R123=J123,8)+IF(R123=J124,7)+IF(R123=J125,6)+IF(R123=J126,5)+IF(R123=J127,4)+IF(R123=J128,3)+IF(R123=J129,2)+IF(R123=J130,1)</f>
        <v>0</v>
      </c>
      <c r="U123" s="2"/>
      <c r="V123" s="95">
        <f>S123+T123</f>
        <v>0</v>
      </c>
      <c r="W123" s="12"/>
      <c r="X123" s="12"/>
      <c r="Y123" s="12"/>
      <c r="Z123" s="12"/>
      <c r="AA123" s="12"/>
      <c r="AB123" s="191"/>
      <c r="AC123" s="12"/>
      <c r="AD123" s="2"/>
      <c r="AE123" s="8"/>
      <c r="AF123" s="45"/>
      <c r="AG123" s="45"/>
      <c r="AH123" s="45"/>
      <c r="AI123" s="45"/>
      <c r="AJ123" s="45"/>
      <c r="AK123" s="45"/>
      <c r="AL123" s="45"/>
      <c r="AM123" s="45"/>
      <c r="AN123" s="45"/>
      <c r="AO123" s="45"/>
      <c r="AP123" s="45"/>
      <c r="AQ123" s="45"/>
      <c r="AR123" s="45"/>
      <c r="AS123" s="45"/>
      <c r="AT123" s="45"/>
      <c r="AU123" s="45"/>
      <c r="AV123" s="45"/>
      <c r="AW123" s="45"/>
      <c r="AX123" s="45"/>
      <c r="AY123" s="45"/>
      <c r="AZ123" s="45"/>
    </row>
    <row r="124" spans="1:77" ht="18.95" customHeight="1">
      <c r="A124" s="9">
        <v>2</v>
      </c>
      <c r="B124" s="37"/>
      <c r="C124" s="97" t="s">
        <v>61</v>
      </c>
      <c r="D124" s="41" t="str">
        <f t="shared" ref="D124:D130" si="141">IF(B124=0,"",VLOOKUP(B124,$AL$107:$AN$122,3,FALSE))</f>
        <v/>
      </c>
      <c r="E124" s="41" t="str">
        <f t="shared" ref="E124:E130" si="142">IF(B124=0,"",VLOOKUP(B124,$AU$8:$AW$23,3,FALSE))</f>
        <v/>
      </c>
      <c r="F124" s="64" t="str">
        <f t="shared" ref="F124:F130" si="143">IF(C124="","",IF($AU$147="F"," ",IF($AU$147="T",IF(C124&lt;=$AK$147,"G1",IF(C124&lt;=$AN$147,"G2",IF(C124&lt;=$AQ$147,"G3",IF(C124&lt;=$AT$147,"G4","")))))))</f>
        <v/>
      </c>
      <c r="G124" s="64" t="str">
        <f t="shared" ref="G124:G130" si="144">IF(C124&lt;=BM108,"AW"," ")</f>
        <v xml:space="preserve"> </v>
      </c>
      <c r="H124" s="393"/>
      <c r="I124" s="9">
        <v>2</v>
      </c>
      <c r="J124" s="37"/>
      <c r="K124" s="97" t="s">
        <v>61</v>
      </c>
      <c r="L124" s="41" t="str">
        <f t="shared" ref="L124:L130" si="145">IF(J124=0,"",VLOOKUP(J124,$AL$107:$AN$122,3,FALSE))</f>
        <v/>
      </c>
      <c r="M124" s="221" t="str">
        <f t="shared" ref="M124:M130" si="146">IF(J124=0,"",VLOOKUP(J124,$AU$8:$AW$23,3,FALSE))</f>
        <v/>
      </c>
      <c r="N124" s="64" t="str">
        <f t="shared" ref="N124:N130" si="147">IF(K124="","",IF($AU$147="F"," ",IF($AU$147="T",IF(K124&lt;=$AK$147,"G1",IF(K124&lt;=$AN$147,"G2",IF(K124&lt;=$AQ$147,"G3",IF(K124&lt;=$AT$147,"G4","")))))))</f>
        <v/>
      </c>
      <c r="O124" s="64" t="str">
        <f t="shared" ref="O124:O130" si="148">IF(K124&lt;=BM108,"AW"," ")</f>
        <v xml:space="preserve"> </v>
      </c>
      <c r="P124" s="6"/>
      <c r="Q124" s="48" t="s">
        <v>190</v>
      </c>
      <c r="R124" s="48" t="s">
        <v>191</v>
      </c>
      <c r="S124" s="48">
        <f>IF(Q124=B123,8)+IF(Q124=B124,7)+IF(Q124=B125,6)+IF(Q124=B126,5)+IF(Q124=B127,4)+IF(Q124=B128,3)+IF(Q124=B129,2)+IF(Q124=B130,1)+IF(R124=B123,8)+IF(R124=B124,7)+IF(R124=B125,6)+IF(R124=B126,5)+IF(R124=B127,4)+IF(R124=B128,3)+IF(R124=B129,2)+IF(R124=B130,1)</f>
        <v>0</v>
      </c>
      <c r="T124" s="48">
        <f>IF(R124=J123,8)+IF(R124=J124,7)+IF(R124=J125,6)+IF(R124=J126,5)+IF(R124=J127,4)+IF(R124=J128,3)+IF(R124=J129,2)+IF(R124=J130,1)+IF(Q124=J123,8)+IF(Q124=J124,7)+IF(Q124=J125,6)+IF(Q124=J126,5)+IF(Q124=J127,4)+IF(Q124=J128,3)+IF(Q124=J129,2)+IF(Q124=J130,1)</f>
        <v>0</v>
      </c>
      <c r="U124" s="2"/>
      <c r="V124" s="12"/>
      <c r="W124" s="12">
        <f>S124+T124</f>
        <v>0</v>
      </c>
      <c r="X124" s="12"/>
      <c r="Y124" s="12"/>
      <c r="Z124" s="12"/>
      <c r="AA124" s="12"/>
      <c r="AB124" s="191"/>
      <c r="AC124" s="12"/>
      <c r="AD124" s="6"/>
      <c r="AE124" s="23"/>
      <c r="AF124" s="45"/>
      <c r="AG124" s="45"/>
      <c r="AH124" s="2"/>
      <c r="AI124" s="2"/>
      <c r="AJ124" s="2"/>
      <c r="AK124" s="2"/>
      <c r="AL124" s="2"/>
      <c r="AM124" s="2"/>
      <c r="AN124" s="2"/>
      <c r="AO124" s="2"/>
      <c r="AP124" s="2"/>
      <c r="AQ124" s="2"/>
      <c r="AR124" s="2"/>
      <c r="AS124" s="2"/>
      <c r="AT124" s="2"/>
      <c r="AU124" s="45"/>
      <c r="AV124" s="45"/>
      <c r="AW124" s="45"/>
      <c r="AX124" s="45"/>
      <c r="AY124" s="45"/>
      <c r="AZ124" s="45"/>
    </row>
    <row r="125" spans="1:77" ht="18.95" customHeight="1">
      <c r="A125" s="9">
        <v>3</v>
      </c>
      <c r="B125" s="37"/>
      <c r="C125" s="97" t="s">
        <v>61</v>
      </c>
      <c r="D125" s="41" t="str">
        <f t="shared" si="141"/>
        <v/>
      </c>
      <c r="E125" s="41" t="str">
        <f t="shared" si="142"/>
        <v/>
      </c>
      <c r="F125" s="64" t="str">
        <f t="shared" si="143"/>
        <v/>
      </c>
      <c r="G125" s="64" t="str">
        <f t="shared" si="144"/>
        <v xml:space="preserve"> </v>
      </c>
      <c r="H125" s="393"/>
      <c r="I125" s="9">
        <v>3</v>
      </c>
      <c r="J125" s="37"/>
      <c r="K125" s="97" t="s">
        <v>61</v>
      </c>
      <c r="L125" s="41" t="str">
        <f t="shared" si="145"/>
        <v/>
      </c>
      <c r="M125" s="221" t="str">
        <f t="shared" si="146"/>
        <v/>
      </c>
      <c r="N125" s="64" t="str">
        <f t="shared" si="147"/>
        <v/>
      </c>
      <c r="O125" s="64" t="str">
        <f t="shared" si="148"/>
        <v xml:space="preserve"> </v>
      </c>
      <c r="P125" s="2"/>
      <c r="Q125" s="48" t="s">
        <v>1</v>
      </c>
      <c r="R125" s="48" t="s">
        <v>209</v>
      </c>
      <c r="S125" s="48">
        <f>IF(Q125=B123,8)+IF(Q125=B124,7)+IF(Q125=B125,6)+IF(Q125=B126,5)+IF(Q125=B127,4)+IF(Q125=B128,3)+IF(Q125=B129,2)+IF(Q125=B130,1)+IF(R125=B123,8)+IF(R125=B124,7)+IF(R125=B125,6)+IF(R125=B126,5)+IF(R125=B127,4)+IF(R125=B128,3)+IF(R125=B129,2)+IF(R125=B130,1)</f>
        <v>0</v>
      </c>
      <c r="T125" s="48">
        <f>IF(R125=J123,8)+IF(R125=J124,7)+IF(R125=J125,6)+IF(R125=J126,5)+IF(R125=J127,4)+IF(R125=J128,3)+IF(R125=J129,2)+IF(R125=J130,1)+IF(Q125=J123,8)+IF(Q125=J124,7)+IF(Q125=J125,6)+IF(Q125=J126,5)+IF(Q125=J127,4)+IF(Q125=J128,3)+IF(Q125=J129,2)+IF(Q125=J130,1)</f>
        <v>0</v>
      </c>
      <c r="U125" s="2"/>
      <c r="V125" s="12"/>
      <c r="W125" s="12"/>
      <c r="X125" s="12">
        <f>S125+T125</f>
        <v>0</v>
      </c>
      <c r="Y125" s="12"/>
      <c r="Z125" s="12"/>
      <c r="AA125" s="12"/>
      <c r="AB125" s="191"/>
      <c r="AC125" s="12"/>
      <c r="AD125" s="2"/>
      <c r="AE125" s="180" t="s">
        <v>11</v>
      </c>
      <c r="AF125" s="10"/>
      <c r="AG125" s="10"/>
      <c r="AH125" s="29" t="s">
        <v>7</v>
      </c>
      <c r="AI125" s="50"/>
      <c r="AJ125" s="50"/>
      <c r="AK125" s="29" t="s">
        <v>25</v>
      </c>
      <c r="AL125" s="50"/>
      <c r="AM125" s="50"/>
      <c r="AN125" s="29" t="s">
        <v>26</v>
      </c>
      <c r="AO125" s="50"/>
      <c r="AP125" s="50"/>
      <c r="AQ125" s="29" t="s">
        <v>27</v>
      </c>
      <c r="AR125" s="50"/>
      <c r="AS125" s="50"/>
      <c r="AT125" s="29" t="s">
        <v>28</v>
      </c>
      <c r="AU125" s="23"/>
      <c r="AV125" s="23"/>
      <c r="AW125" s="8"/>
      <c r="AX125" s="23"/>
      <c r="AY125" s="23"/>
      <c r="AZ125" s="8"/>
    </row>
    <row r="126" spans="1:77" ht="18.95" customHeight="1">
      <c r="A126" s="9">
        <v>4</v>
      </c>
      <c r="B126" s="37"/>
      <c r="C126" s="97" t="s">
        <v>61</v>
      </c>
      <c r="D126" s="41" t="str">
        <f t="shared" si="141"/>
        <v/>
      </c>
      <c r="E126" s="41" t="str">
        <f t="shared" si="142"/>
        <v/>
      </c>
      <c r="F126" s="64" t="str">
        <f t="shared" si="143"/>
        <v/>
      </c>
      <c r="G126" s="64" t="str">
        <f t="shared" si="144"/>
        <v xml:space="preserve"> </v>
      </c>
      <c r="H126" s="393"/>
      <c r="I126" s="9">
        <v>4</v>
      </c>
      <c r="J126" s="37"/>
      <c r="K126" s="97" t="s">
        <v>61</v>
      </c>
      <c r="L126" s="41" t="str">
        <f t="shared" si="145"/>
        <v/>
      </c>
      <c r="M126" s="221" t="str">
        <f t="shared" si="146"/>
        <v/>
      </c>
      <c r="N126" s="64" t="str">
        <f t="shared" si="147"/>
        <v/>
      </c>
      <c r="O126" s="64" t="str">
        <f t="shared" si="148"/>
        <v xml:space="preserve"> </v>
      </c>
      <c r="P126" s="2"/>
      <c r="Q126" s="264" t="s">
        <v>258</v>
      </c>
      <c r="R126" s="264" t="s">
        <v>259</v>
      </c>
      <c r="S126" s="48">
        <f>IF(Q126=B123,8)+IF(Q126=B124,7)+IF(Q126=B125,6)+IF(Q126=B126,5)+IF(Q126=B127,4)+IF(Q126=B128,3)+IF(Q126=B129,2)+IF(Q126=B130,1)+IF(R126=B123,8)+IF(R126=B124,7)+IF(R126=B125,6)+IF(R126=B126,5)+IF(R126=B127,4)+IF(R126=B128,3)+IF(R126=B129,2)+IF(R126=B130,1)</f>
        <v>0</v>
      </c>
      <c r="T126" s="48">
        <f>IF(R126=J123,8)+IF(R126=J124,7)+IF(R126=J125,6)+IF(R126=J126,5)+IF(R126=J127,4)+IF(R126=J128,3)+IF(R126=J129,2)+IF(R126=J130,1)+IF(Q126=J123,8)+IF(Q126=J124,7)+IF(Q126=J125,6)+IF(Q126=J126,5)+IF(Q126=J127,4)+IF(Q126=J128,3)+IF(Q126=J129,2)+IF(Q126=J130,1)</f>
        <v>0</v>
      </c>
      <c r="U126" s="2"/>
      <c r="V126" s="12"/>
      <c r="W126" s="12"/>
      <c r="X126" s="12"/>
      <c r="Y126" s="12">
        <f>S126+T126</f>
        <v>0</v>
      </c>
      <c r="Z126" s="12"/>
      <c r="AA126" s="12"/>
      <c r="AB126" s="191"/>
      <c r="AC126" s="12"/>
      <c r="AD126" s="2"/>
      <c r="AE126" s="397" t="str">
        <f>AE107</f>
        <v>ABINGDON</v>
      </c>
      <c r="AF126" s="12" t="str">
        <f>AF107</f>
        <v>A</v>
      </c>
      <c r="AG126" s="12" t="s">
        <v>0</v>
      </c>
      <c r="AH126" s="12" t="str">
        <f>VLOOKUP(AG126,ABI!$Z$17:$AW$42,24,FALSE)</f>
        <v>Georgia Pennington</v>
      </c>
      <c r="AI126" s="12" t="str">
        <f>AF126</f>
        <v>A</v>
      </c>
      <c r="AJ126" s="12" t="s">
        <v>0</v>
      </c>
      <c r="AK126" s="12" t="e">
        <f>VLOOKUP(AJ126,ABI!$R$17:$AW$42,32,FALSE)</f>
        <v>#N/A</v>
      </c>
      <c r="AL126" s="12" t="str">
        <f>AI126</f>
        <v>A</v>
      </c>
      <c r="AM126" s="12" t="s">
        <v>0</v>
      </c>
      <c r="AN126" s="12" t="e">
        <f>VLOOKUP(AM126,ABI!$V$17:$AW$42,28,FALSE)</f>
        <v>#N/A</v>
      </c>
      <c r="AO126" s="12" t="str">
        <f>AL126</f>
        <v>A</v>
      </c>
      <c r="AP126" s="12" t="s">
        <v>0</v>
      </c>
      <c r="AQ126" s="12" t="e">
        <f>VLOOKUP(AP126,ABI!$T$17:$AW$42,30,FALSE)</f>
        <v>#N/A</v>
      </c>
      <c r="AR126" s="12" t="str">
        <f>AO126</f>
        <v>A</v>
      </c>
      <c r="AS126" s="12" t="s">
        <v>0</v>
      </c>
      <c r="AT126" s="12" t="e">
        <f>VLOOKUP(AS126,ABI!$X$17:$AW$42,26,FALSE)</f>
        <v>#N/A</v>
      </c>
      <c r="AU126" s="2"/>
      <c r="AV126" s="2"/>
      <c r="AW126" s="2"/>
      <c r="AX126" s="2"/>
      <c r="AY126" s="2"/>
      <c r="AZ126" s="2"/>
    </row>
    <row r="127" spans="1:77" ht="18.95" customHeight="1">
      <c r="A127" s="9">
        <v>5</v>
      </c>
      <c r="B127" s="37"/>
      <c r="C127" s="97" t="s">
        <v>61</v>
      </c>
      <c r="D127" s="41" t="str">
        <f t="shared" si="141"/>
        <v/>
      </c>
      <c r="E127" s="41" t="str">
        <f t="shared" si="142"/>
        <v/>
      </c>
      <c r="F127" s="64" t="str">
        <f t="shared" si="143"/>
        <v/>
      </c>
      <c r="G127" s="64" t="str">
        <f t="shared" si="144"/>
        <v xml:space="preserve"> </v>
      </c>
      <c r="H127" s="393"/>
      <c r="I127" s="9">
        <v>5</v>
      </c>
      <c r="J127" s="37"/>
      <c r="K127" s="97" t="s">
        <v>61</v>
      </c>
      <c r="L127" s="41" t="str">
        <f t="shared" si="145"/>
        <v/>
      </c>
      <c r="M127" s="221" t="str">
        <f t="shared" si="146"/>
        <v/>
      </c>
      <c r="N127" s="64" t="str">
        <f t="shared" si="147"/>
        <v/>
      </c>
      <c r="O127" s="64" t="str">
        <f t="shared" si="148"/>
        <v xml:space="preserve"> </v>
      </c>
      <c r="P127" s="2"/>
      <c r="Q127" s="48" t="s">
        <v>20</v>
      </c>
      <c r="R127" s="48" t="s">
        <v>19</v>
      </c>
      <c r="S127" s="48">
        <f>IF(Q127=B123,8)+IF(Q127=B124,7)+IF(Q127=B125,6)+IF(Q127=B126,5)+IF(Q127=B127,4)+IF(Q127=B128,3)+IF(Q127=B129,2)+IF(Q127=B130,1)+IF(R127=B123,8)+IF(R127=B124,7)+IF(R127=B125,6)+IF(R127=B126,5)+IF(R127=B127,4)+IF(R127=B128,3)+IF(R127=B129,2)+IF(R127=B130,1)</f>
        <v>0</v>
      </c>
      <c r="T127" s="48">
        <f>IF(R127=J123,8)+IF(R127=J124,7)+IF(R127=J125,6)+IF(R127=J126,5)+IF(R127=J127,4)+IF(R127=J128,3)+IF(R127=J129,2)+IF(R127=J130,1)+IF(Q127=J123,8)+IF(Q127=J124,7)+IF(Q127=J125,6)+IF(Q127=J126,5)+IF(Q127=J127,4)+IF(Q127=J128,3)+IF(Q127=J129,2)+IF(Q127=J130,1)</f>
        <v>0</v>
      </c>
      <c r="U127" s="2"/>
      <c r="V127" s="12"/>
      <c r="W127" s="12"/>
      <c r="X127" s="12"/>
      <c r="Y127" s="12"/>
      <c r="Z127" s="12">
        <f>S127+T127</f>
        <v>0</v>
      </c>
      <c r="AA127" s="12"/>
      <c r="AB127" s="191"/>
      <c r="AC127" s="12"/>
      <c r="AD127" s="2"/>
      <c r="AE127" s="397"/>
      <c r="AF127" s="12" t="str">
        <f t="shared" ref="AF127:AF141" si="149">AF108</f>
        <v>AA</v>
      </c>
      <c r="AG127" s="12" t="s">
        <v>1</v>
      </c>
      <c r="AH127" s="12" t="str">
        <f>VLOOKUP(AG127,ABI!$Z$17:$AW$42,24,FALSE)</f>
        <v>Martha Stepney</v>
      </c>
      <c r="AI127" s="12" t="str">
        <f t="shared" ref="AI127:AI141" si="150">AF127</f>
        <v>AA</v>
      </c>
      <c r="AJ127" s="12" t="s">
        <v>1</v>
      </c>
      <c r="AK127" s="12" t="e">
        <f>VLOOKUP(AJ127,ABI!$R$17:$AW$42,32,FALSE)</f>
        <v>#N/A</v>
      </c>
      <c r="AL127" s="12" t="str">
        <f t="shared" ref="AL127:AL141" si="151">AI127</f>
        <v>AA</v>
      </c>
      <c r="AM127" s="12" t="s">
        <v>1</v>
      </c>
      <c r="AN127" s="12" t="e">
        <f>VLOOKUP(AM127,ABI!$V$17:$AW$42,28,FALSE)</f>
        <v>#N/A</v>
      </c>
      <c r="AO127" s="12" t="str">
        <f t="shared" ref="AO127:AO141" si="152">AL127</f>
        <v>AA</v>
      </c>
      <c r="AP127" s="12" t="s">
        <v>1</v>
      </c>
      <c r="AQ127" s="12" t="e">
        <f>VLOOKUP(AP127,ABI!$T$17:$AW$42,30,FALSE)</f>
        <v>#N/A</v>
      </c>
      <c r="AR127" s="12" t="str">
        <f t="shared" ref="AR127:AR141" si="153">AO127</f>
        <v>AA</v>
      </c>
      <c r="AS127" s="12" t="s">
        <v>1</v>
      </c>
      <c r="AT127" s="12" t="e">
        <f>VLOOKUP(AS127,ABI!$X$17:$AW$42,26,FALSE)</f>
        <v>#N/A</v>
      </c>
      <c r="AU127" s="2"/>
      <c r="AV127" s="2"/>
      <c r="AW127" s="2"/>
      <c r="AX127" s="2"/>
      <c r="AY127" s="2"/>
      <c r="AZ127" s="2"/>
    </row>
    <row r="128" spans="1:77" ht="18.95" customHeight="1">
      <c r="A128" s="9">
        <v>6</v>
      </c>
      <c r="B128" s="37"/>
      <c r="C128" s="97" t="s">
        <v>61</v>
      </c>
      <c r="D128" s="41" t="str">
        <f t="shared" si="141"/>
        <v/>
      </c>
      <c r="E128" s="41" t="str">
        <f t="shared" si="142"/>
        <v/>
      </c>
      <c r="F128" s="64" t="str">
        <f t="shared" si="143"/>
        <v/>
      </c>
      <c r="G128" s="64" t="str">
        <f t="shared" si="144"/>
        <v xml:space="preserve"> </v>
      </c>
      <c r="H128" s="393"/>
      <c r="I128" s="9">
        <v>6</v>
      </c>
      <c r="J128" s="37"/>
      <c r="K128" s="97" t="s">
        <v>61</v>
      </c>
      <c r="L128" s="41" t="str">
        <f t="shared" si="145"/>
        <v/>
      </c>
      <c r="M128" s="221" t="str">
        <f t="shared" si="146"/>
        <v/>
      </c>
      <c r="N128" s="64" t="str">
        <f t="shared" si="147"/>
        <v/>
      </c>
      <c r="O128" s="64" t="str">
        <f t="shared" si="148"/>
        <v xml:space="preserve"> </v>
      </c>
      <c r="P128" s="2"/>
      <c r="Q128" s="48" t="s">
        <v>188</v>
      </c>
      <c r="R128" s="48" t="s">
        <v>189</v>
      </c>
      <c r="S128" s="48">
        <f>IF(Q128=B123,8)+IF(Q128=B124,7)+IF(Q128=B125,6)+IF(Q128=B126,5)+IF(Q128=B127,4)+IF(Q128=B128,3)+IF(Q128=B129,2)+IF(Q128=B130,1)+IF(R128=B123,8)+IF(R128=B124,7)+IF(R128=B125,6)+IF(R128=B126,5)+IF(R128=B127,4)+IF(R128=B128,3)+IF(R128=B129,2)+IF(R128=B130,1)</f>
        <v>0</v>
      </c>
      <c r="T128" s="48">
        <f>IF(R128=J123,8)+IF(R128=J124,7)+IF(R128=J125,6)+IF(R128=J126,5)+IF(R128=J127,4)+IF(R128=J128,3)+IF(R128=J129,2)+IF(R128=J130,1)+IF(Q128=J123,8)+IF(Q128=J124,7)+IF(Q128=J125,6)+IF(Q128=J126,5)+IF(Q128=J127,4)+IF(Q128=J128,3)+IF(Q128=J129,2)+IF(Q128=J130,1)</f>
        <v>0</v>
      </c>
      <c r="U128" s="2"/>
      <c r="V128" s="12"/>
      <c r="W128" s="12"/>
      <c r="X128" s="12"/>
      <c r="Y128" s="12"/>
      <c r="Z128" s="12"/>
      <c r="AA128" s="12">
        <f>S128+T128</f>
        <v>0</v>
      </c>
      <c r="AB128" s="191"/>
      <c r="AC128" s="12"/>
      <c r="AD128" s="2"/>
      <c r="AE128" s="397" t="str">
        <f t="shared" ref="AE128" si="154">AE109</f>
        <v>BANBURY</v>
      </c>
      <c r="AF128" s="12" t="str">
        <f t="shared" si="149"/>
        <v>N</v>
      </c>
      <c r="AG128" s="12" t="s">
        <v>0</v>
      </c>
      <c r="AH128" s="12" t="str">
        <f>VLOOKUP(AG128,BAN!$Z$17:$AW$42,24,FALSE)</f>
        <v>REBECCA SCOTT</v>
      </c>
      <c r="AI128" s="12" t="str">
        <f t="shared" si="150"/>
        <v>N</v>
      </c>
      <c r="AJ128" s="12" t="s">
        <v>0</v>
      </c>
      <c r="AK128" s="12" t="str">
        <f>VLOOKUP(AJ128,BAN!$R$17:$AW$42,32,FALSE)</f>
        <v>REBECCA SCOTT</v>
      </c>
      <c r="AL128" s="12" t="str">
        <f t="shared" si="151"/>
        <v>N</v>
      </c>
      <c r="AM128" s="12" t="s">
        <v>0</v>
      </c>
      <c r="AN128" s="12" t="str">
        <f>VLOOKUP(AM128,BAN!$V$17:$AW$42,28,FALSE)</f>
        <v>PAIGE COOPER</v>
      </c>
      <c r="AO128" s="12" t="str">
        <f t="shared" si="152"/>
        <v>N</v>
      </c>
      <c r="AP128" s="12" t="s">
        <v>0</v>
      </c>
      <c r="AQ128" s="12" t="str">
        <f>VLOOKUP(AP128,BAN!$T$17:$AW$42,30,FALSE)</f>
        <v>PAIGE COOPER</v>
      </c>
      <c r="AR128" s="12" t="str">
        <f t="shared" si="153"/>
        <v>N</v>
      </c>
      <c r="AS128" s="12" t="s">
        <v>0</v>
      </c>
      <c r="AT128" s="12" t="str">
        <f>VLOOKUP(AS128,BAN!$X$17:$AW$42,26,FALSE)</f>
        <v>ABBEY ANSON</v>
      </c>
      <c r="AU128" s="2"/>
      <c r="AV128" s="2"/>
      <c r="AW128" s="2"/>
      <c r="AX128" s="2"/>
      <c r="AY128" s="2"/>
      <c r="AZ128" s="2"/>
    </row>
    <row r="129" spans="1:80" ht="18.95" customHeight="1">
      <c r="A129" s="9">
        <v>7</v>
      </c>
      <c r="B129" s="37"/>
      <c r="C129" s="97" t="s">
        <v>61</v>
      </c>
      <c r="D129" s="41" t="str">
        <f t="shared" si="141"/>
        <v/>
      </c>
      <c r="E129" s="41" t="str">
        <f t="shared" si="142"/>
        <v/>
      </c>
      <c r="F129" s="64" t="str">
        <f t="shared" si="143"/>
        <v/>
      </c>
      <c r="G129" s="64" t="str">
        <f t="shared" si="144"/>
        <v xml:space="preserve"> </v>
      </c>
      <c r="H129" s="393"/>
      <c r="I129" s="9">
        <v>7</v>
      </c>
      <c r="J129" s="37"/>
      <c r="K129" s="97" t="s">
        <v>61</v>
      </c>
      <c r="L129" s="41" t="str">
        <f t="shared" si="145"/>
        <v/>
      </c>
      <c r="M129" s="221" t="str">
        <f t="shared" si="146"/>
        <v/>
      </c>
      <c r="N129" s="64" t="str">
        <f t="shared" si="147"/>
        <v/>
      </c>
      <c r="O129" s="64" t="str">
        <f t="shared" si="148"/>
        <v xml:space="preserve"> </v>
      </c>
      <c r="P129" s="2"/>
      <c r="Q129" s="48" t="s">
        <v>227</v>
      </c>
      <c r="R129" s="48" t="s">
        <v>228</v>
      </c>
      <c r="S129" s="48">
        <f>IF(Q129=B123,8)+IF(Q129=B124,7)+IF(Q129=B125,6)+IF(Q129=B126,5)+IF(Q129=B127,4)+IF(Q129=B128,3)+IF(Q129=B129,2)+IF(Q129=B130,1)+IF(R129=B123,8)+IF(R129=B124,7)+IF(R129=B125,6)+IF(R129=B126,5)+IF(R129=B127,4)+IF(R129=B128,3)+IF(R129=B129,2)+IF(R129=B130,1)</f>
        <v>0</v>
      </c>
      <c r="T129" s="48">
        <f>IF(R129=J123,8)+IF(R129=J124,7)+IF(R129=J125,6)+IF(R129=J126,5)+IF(R129=J127,4)+IF(R129=J128,3)+IF(R129=J129,2)+IF(R129=J130,1)+IF(Q129=J123,8)+IF(Q129=J124,7)+IF(Q129=J125,6)+IF(Q129=J126,5)+IF(Q129=J127,4)+IF(Q129=J128,3)+IF(Q129=J129,2)+IF(Q129=J130,1)</f>
        <v>0</v>
      </c>
      <c r="U129" s="2"/>
      <c r="V129" s="12"/>
      <c r="W129" s="12"/>
      <c r="X129" s="12"/>
      <c r="Y129" s="12"/>
      <c r="Z129" s="12"/>
      <c r="AA129" s="12"/>
      <c r="AB129" s="191">
        <f>S129+T129</f>
        <v>0</v>
      </c>
      <c r="AC129" s="12"/>
      <c r="AD129" s="2"/>
      <c r="AE129" s="397"/>
      <c r="AF129" s="12" t="str">
        <f t="shared" si="149"/>
        <v>NN</v>
      </c>
      <c r="AG129" s="12" t="s">
        <v>1</v>
      </c>
      <c r="AH129" s="12" t="str">
        <f>VLOOKUP(AG129,BAN!$Z$17:$AW$42,24,FALSE)</f>
        <v>EMILY THOMPSON</v>
      </c>
      <c r="AI129" s="12" t="str">
        <f t="shared" si="150"/>
        <v>NN</v>
      </c>
      <c r="AJ129" s="12" t="s">
        <v>1</v>
      </c>
      <c r="AK129" s="12" t="e">
        <f>VLOOKUP(AJ129,BAN!$R$17:$AW$42,32,FALSE)</f>
        <v>#N/A</v>
      </c>
      <c r="AL129" s="12" t="str">
        <f t="shared" si="151"/>
        <v>NN</v>
      </c>
      <c r="AM129" s="12" t="s">
        <v>1</v>
      </c>
      <c r="AN129" s="12" t="str">
        <f>VLOOKUP(AM129,BAN!$V$17:$AW$42,28,FALSE)</f>
        <v>ABBEY ANSON</v>
      </c>
      <c r="AO129" s="12" t="str">
        <f t="shared" si="152"/>
        <v>NN</v>
      </c>
      <c r="AP129" s="12" t="s">
        <v>1</v>
      </c>
      <c r="AQ129" s="12" t="e">
        <f>VLOOKUP(AP129,BAN!$T$17:$AW$42,30,FALSE)</f>
        <v>#N/A</v>
      </c>
      <c r="AR129" s="12" t="str">
        <f t="shared" si="153"/>
        <v>NN</v>
      </c>
      <c r="AS129" s="12" t="s">
        <v>1</v>
      </c>
      <c r="AT129" s="12" t="str">
        <f>VLOOKUP(AS129,BAN!$X$17:$AW$42,26,FALSE)</f>
        <v>HELEN DUBBER</v>
      </c>
      <c r="AU129" s="2"/>
      <c r="AV129" s="2"/>
      <c r="AW129" s="2"/>
      <c r="AX129" s="2"/>
      <c r="AY129" s="2"/>
      <c r="AZ129" s="2"/>
    </row>
    <row r="130" spans="1:80" ht="18.95" customHeight="1">
      <c r="A130" s="9">
        <v>8</v>
      </c>
      <c r="B130" s="37"/>
      <c r="C130" s="97" t="s">
        <v>61</v>
      </c>
      <c r="D130" s="41" t="str">
        <f t="shared" si="141"/>
        <v/>
      </c>
      <c r="E130" s="41" t="str">
        <f t="shared" si="142"/>
        <v/>
      </c>
      <c r="F130" s="64" t="str">
        <f t="shared" si="143"/>
        <v/>
      </c>
      <c r="G130" s="64" t="str">
        <f t="shared" si="144"/>
        <v xml:space="preserve"> </v>
      </c>
      <c r="H130" s="393"/>
      <c r="I130" s="9">
        <v>8</v>
      </c>
      <c r="J130" s="37"/>
      <c r="K130" s="97" t="s">
        <v>61</v>
      </c>
      <c r="L130" s="41" t="str">
        <f t="shared" si="145"/>
        <v/>
      </c>
      <c r="M130" s="221" t="str">
        <f t="shared" si="146"/>
        <v/>
      </c>
      <c r="N130" s="64" t="str">
        <f t="shared" si="147"/>
        <v/>
      </c>
      <c r="O130" s="64" t="str">
        <f t="shared" si="148"/>
        <v xml:space="preserve"> </v>
      </c>
      <c r="P130" s="2"/>
      <c r="Q130" s="48" t="s">
        <v>208</v>
      </c>
      <c r="R130" s="48" t="s">
        <v>211</v>
      </c>
      <c r="S130" s="48">
        <f>IF(Q130=B123,8)+IF(Q130=B124,7)+IF(Q130=B125,6)+IF(Q130=B126,5)+IF(Q130=B127,4)+IF(Q130=B128,3)+IF(Q130=B129,2)+IF(Q130=B130,1)+IF(R130=B123,8)+IF(R130=B124,7)+IF(R130=B125,6)+IF(R130=B126,5)+IF(R130=B127,4)+IF(R130=B128,3)+IF(R130=B129,2)+IF(R130=B130,1)</f>
        <v>0</v>
      </c>
      <c r="T130" s="48">
        <f>IF(R130=J123,8)+IF(R130=J124,7)+IF(R130=J125,6)+IF(R130=J126,5)+IF(R130=J127,4)+IF(R130=J128,3)+IF(R130=J129,2)+IF(R130=J130,1)+IF(Q130=J123,8)+IF(Q130=J124,7)+IF(Q130=J125,6)+IF(Q130=J126,5)+IF(Q130=J127,4)+IF(Q130=J128,3)+IF(Q130=J129,2)+IF(Q130=J130,1)</f>
        <v>0</v>
      </c>
      <c r="U130" s="2"/>
      <c r="V130" s="12"/>
      <c r="W130" s="12"/>
      <c r="X130" s="12"/>
      <c r="Y130" s="12"/>
      <c r="Z130" s="12"/>
      <c r="AA130" s="12"/>
      <c r="AB130" s="191"/>
      <c r="AC130" s="12">
        <f>S130+T130</f>
        <v>0</v>
      </c>
      <c r="AD130" s="2"/>
      <c r="AE130" s="397" t="str">
        <f t="shared" ref="AE130" si="155">AE111</f>
        <v>BICESTER</v>
      </c>
      <c r="AF130" s="12" t="str">
        <f t="shared" si="149"/>
        <v>B</v>
      </c>
      <c r="AG130" s="12" t="s">
        <v>0</v>
      </c>
      <c r="AH130" s="12" t="str">
        <f>VLOOKUP(AG130,BIC!$Z$17:$AW$42,24,FALSE)</f>
        <v>Yolanda Martin</v>
      </c>
      <c r="AI130" s="12" t="str">
        <f t="shared" si="150"/>
        <v>B</v>
      </c>
      <c r="AJ130" s="12" t="s">
        <v>0</v>
      </c>
      <c r="AK130" s="12" t="str">
        <f>VLOOKUP(AJ130,BIC!$R$17:$AW$42,32,FALSE)</f>
        <v>Olivia Stock</v>
      </c>
      <c r="AL130" s="12" t="str">
        <f t="shared" si="151"/>
        <v>B</v>
      </c>
      <c r="AM130" s="12" t="s">
        <v>0</v>
      </c>
      <c r="AN130" s="12" t="str">
        <f>VLOOKUP(AM130,BIC!$V$17:$AW$42,28,FALSE)</f>
        <v>Olivia Scarlett</v>
      </c>
      <c r="AO130" s="12" t="str">
        <f t="shared" si="152"/>
        <v>B</v>
      </c>
      <c r="AP130" s="12" t="s">
        <v>0</v>
      </c>
      <c r="AQ130" s="12" t="str">
        <f>VLOOKUP(AP130,BIC!$T$17:$AW$42,30,FALSE)</f>
        <v>Jessica Stowell</v>
      </c>
      <c r="AR130" s="12" t="str">
        <f t="shared" si="153"/>
        <v>B</v>
      </c>
      <c r="AS130" s="12" t="s">
        <v>0</v>
      </c>
      <c r="AT130" s="12" t="str">
        <f>VLOOKUP(AS130,BIC!$X$17:$AW$42,26,FALSE)</f>
        <v>Jessica Stowell</v>
      </c>
      <c r="AU130" s="2"/>
      <c r="AV130" s="2"/>
      <c r="AW130" s="2"/>
      <c r="AX130" s="2"/>
      <c r="AY130" s="2"/>
      <c r="AZ130" s="2"/>
    </row>
    <row r="131" spans="1:80" ht="18.95" customHeight="1">
      <c r="A131" s="206" t="s">
        <v>0</v>
      </c>
      <c r="B131" s="392" t="s">
        <v>101</v>
      </c>
      <c r="C131" s="392"/>
      <c r="D131" s="392"/>
      <c r="E131" s="392"/>
      <c r="F131" s="392"/>
      <c r="G131" s="392"/>
      <c r="H131" s="207"/>
      <c r="I131" s="206" t="s">
        <v>1</v>
      </c>
      <c r="J131" s="392" t="str">
        <f>B131</f>
        <v>UNDER 15 GIRLS 800m</v>
      </c>
      <c r="K131" s="392"/>
      <c r="L131" s="392"/>
      <c r="M131" s="392"/>
      <c r="N131" s="392"/>
      <c r="O131" s="392"/>
      <c r="P131" s="2"/>
      <c r="Q131" s="96"/>
      <c r="R131" s="96"/>
      <c r="S131" s="48"/>
      <c r="T131" s="48"/>
      <c r="U131" s="2"/>
      <c r="V131" s="12"/>
      <c r="W131" s="12"/>
      <c r="X131" s="12"/>
      <c r="Y131" s="12"/>
      <c r="Z131" s="12"/>
      <c r="AA131" s="12"/>
      <c r="AB131" s="191"/>
      <c r="AC131" s="12"/>
      <c r="AD131" s="2"/>
      <c r="AE131" s="397"/>
      <c r="AF131" s="12" t="str">
        <f t="shared" si="149"/>
        <v>BB</v>
      </c>
      <c r="AG131" s="12" t="s">
        <v>1</v>
      </c>
      <c r="AH131" s="12" t="str">
        <f>VLOOKUP(AG131,BIC!$Z$17:$AW$42,24,FALSE)</f>
        <v>Ffion Phillips</v>
      </c>
      <c r="AI131" s="12" t="str">
        <f t="shared" si="150"/>
        <v>BB</v>
      </c>
      <c r="AJ131" s="12" t="s">
        <v>1</v>
      </c>
      <c r="AK131" s="12" t="str">
        <f>VLOOKUP(AJ131,BIC!$R$17:$AW$42,32,FALSE)</f>
        <v>Olivia Scarlett</v>
      </c>
      <c r="AL131" s="12" t="str">
        <f t="shared" si="151"/>
        <v>BB</v>
      </c>
      <c r="AM131" s="12" t="s">
        <v>1</v>
      </c>
      <c r="AN131" s="12" t="str">
        <f>VLOOKUP(AM131,BIC!$V$17:$AW$42,28,FALSE)</f>
        <v>Rhiannon Penfold</v>
      </c>
      <c r="AO131" s="12" t="str">
        <f t="shared" si="152"/>
        <v>BB</v>
      </c>
      <c r="AP131" s="12" t="s">
        <v>1</v>
      </c>
      <c r="AQ131" s="12" t="str">
        <f>VLOOKUP(AP131,BIC!$T$17:$AW$42,30,FALSE)</f>
        <v>Rhiannon Penfold</v>
      </c>
      <c r="AR131" s="12" t="str">
        <f t="shared" si="153"/>
        <v>BB</v>
      </c>
      <c r="AS131" s="12" t="s">
        <v>1</v>
      </c>
      <c r="AT131" s="12" t="str">
        <f>VLOOKUP(AS131,BIC!$X$17:$AW$42,26,FALSE)</f>
        <v>Olivia Scarlett</v>
      </c>
      <c r="AU131" s="2"/>
      <c r="AV131" s="2"/>
      <c r="AW131" s="2"/>
      <c r="AX131" s="2"/>
      <c r="AY131" s="2"/>
      <c r="AZ131" s="2"/>
    </row>
    <row r="132" spans="1:80" ht="18.95" customHeight="1">
      <c r="A132" s="9">
        <v>1</v>
      </c>
      <c r="B132" s="37"/>
      <c r="C132" s="108" t="s">
        <v>61</v>
      </c>
      <c r="D132" s="41" t="str">
        <f>IF(B132=0,"",VLOOKUP(B132,$AO$107:$AQ$122,3,FALSE))</f>
        <v/>
      </c>
      <c r="E132" s="41" t="str">
        <f>IF(B132=0,"",VLOOKUP(B132,$AU$8:$AW$23,3,FALSE))</f>
        <v/>
      </c>
      <c r="F132" s="64" t="str">
        <f>IF(C132="","",IF($AU$148="F"," ",IF($AU$148="T",IF(C132&lt;=$AK$148,"G1",IF(C132&lt;=$AN$148,"G2",IF(C132&lt;=$AQ$148,"G3",IF(C132&lt;=$AT$148,"G4","")))))))</f>
        <v/>
      </c>
      <c r="G132" s="64" t="str">
        <f>IF(C132&lt;=BN107,"AW"," ")</f>
        <v xml:space="preserve"> </v>
      </c>
      <c r="H132" s="393"/>
      <c r="I132" s="9">
        <v>1</v>
      </c>
      <c r="J132" s="37"/>
      <c r="K132" s="108" t="s">
        <v>61</v>
      </c>
      <c r="L132" s="41" t="str">
        <f>IF(J132=0,"",VLOOKUP(J132,$AO$107:$AQ$122,3,FALSE))</f>
        <v/>
      </c>
      <c r="M132" s="221" t="str">
        <f>IF(J132=0,"",VLOOKUP(J132,$AU$8:$AW$23,3,FALSE))</f>
        <v/>
      </c>
      <c r="N132" s="64" t="str">
        <f>IF(K132="","",IF($AU$148="F"," ",IF($AU$148="T",IF(K132&lt;=$AK$148,"G1",IF(K132&lt;=$AN$148,"G2",IF(K132&lt;=$AQ$148,"G3",IF(K132&lt;=$AT$148,"G4","")))))))</f>
        <v/>
      </c>
      <c r="O132" s="64" t="str">
        <f>IF(K132&lt;=BN107,"AW"," ")</f>
        <v xml:space="preserve"> </v>
      </c>
      <c r="P132" s="2"/>
      <c r="Q132" s="192" t="s">
        <v>0</v>
      </c>
      <c r="R132" s="192" t="s">
        <v>210</v>
      </c>
      <c r="S132" s="192">
        <f>IF(Q132=B132,8)+IF(Q132=B133,7)+IF(Q132=B134,6)+IF(Q132=B135,5)+IF(Q132=B136,4)+IF(Q132=B137,3)+IF(Q132=B138,2)+IF(Q132=B139,1)+IF(R132=B132,8)+IF(R132=B133,7)+IF(R132=B134,6)+IF(R132=B135,5)+IF(R132=B136,4)+IF(R132=B137,3)+IF(R132=B138,2)+IF(R132=B139,1)</f>
        <v>0</v>
      </c>
      <c r="T132" s="192">
        <f>IF(Q132=J132,8)+IF(Q132=J133,7)+IF(Q132=J134,6)+IF(Q132=J135,5)+IF(Q132=J136,4)+IF(Q132=J137,3)+IF(Q132=J138,2)+IF(Q132=J139,1)+IF(R132=J132,8)+IF(R132=J133,7)+IF(R132=J134,6)+IF(R132=J135,5)+IF(R132=J136,4)+IF(R132=J137,3)+IF(R132=J138,2)+IF(R132=J139,1)</f>
        <v>0</v>
      </c>
      <c r="U132" s="2"/>
      <c r="V132" s="95">
        <f>S132+T132</f>
        <v>0</v>
      </c>
      <c r="W132" s="12"/>
      <c r="X132" s="12"/>
      <c r="Y132" s="12"/>
      <c r="Z132" s="12"/>
      <c r="AA132" s="12"/>
      <c r="AB132" s="191"/>
      <c r="AC132" s="12"/>
      <c r="AD132" s="2"/>
      <c r="AE132" s="397" t="str">
        <f t="shared" ref="AE132" si="156">AE113</f>
        <v>TEAM KENNET</v>
      </c>
      <c r="AF132" s="12" t="str">
        <f t="shared" si="149"/>
        <v>X</v>
      </c>
      <c r="AG132" s="12" t="s">
        <v>0</v>
      </c>
      <c r="AH132" s="12" t="str">
        <f>VLOOKUP(AG132,'T K'!$Z$17:$AW$42,24,FALSE)</f>
        <v>Georgia Featherstone</v>
      </c>
      <c r="AI132" s="12" t="str">
        <f t="shared" si="150"/>
        <v>X</v>
      </c>
      <c r="AJ132" s="12" t="s">
        <v>0</v>
      </c>
      <c r="AK132" s="12" t="str">
        <f>VLOOKUP(AJ132,'T K'!$R$17:$AW$42,32,FALSE)</f>
        <v>Chloe Spencer-ades</v>
      </c>
      <c r="AL132" s="12" t="str">
        <f t="shared" si="151"/>
        <v>X</v>
      </c>
      <c r="AM132" s="12" t="s">
        <v>0</v>
      </c>
      <c r="AN132" s="12" t="str">
        <f>VLOOKUP(AM132,'T K'!$V$17:$AW$42,28,FALSE)</f>
        <v>Chloe Jones</v>
      </c>
      <c r="AO132" s="12" t="str">
        <f t="shared" si="152"/>
        <v>X</v>
      </c>
      <c r="AP132" s="12" t="s">
        <v>0</v>
      </c>
      <c r="AQ132" s="12" t="str">
        <f>VLOOKUP(AP132,'T K'!$T$17:$AW$42,30,FALSE)</f>
        <v>Chloe Jones</v>
      </c>
      <c r="AR132" s="12" t="str">
        <f t="shared" si="153"/>
        <v>X</v>
      </c>
      <c r="AS132" s="12" t="s">
        <v>0</v>
      </c>
      <c r="AT132" s="12" t="str">
        <f>VLOOKUP(AS132,'T K'!$X$17:$AW$42,26,FALSE)</f>
        <v>Zoe Forte</v>
      </c>
      <c r="AU132" s="2"/>
      <c r="AV132" s="2"/>
      <c r="AW132" s="2"/>
      <c r="AX132" s="2"/>
      <c r="AY132" s="2"/>
      <c r="AZ132" s="2"/>
    </row>
    <row r="133" spans="1:80" ht="18.95" customHeight="1">
      <c r="A133" s="9">
        <v>2</v>
      </c>
      <c r="B133" s="37"/>
      <c r="C133" s="108" t="s">
        <v>61</v>
      </c>
      <c r="D133" s="41" t="str">
        <f t="shared" ref="D133:D139" si="157">IF(B133=0,"",VLOOKUP(B133,$AO$107:$AQ$122,3,FALSE))</f>
        <v/>
      </c>
      <c r="E133" s="41" t="str">
        <f t="shared" ref="E133:E139" si="158">IF(B133=0,"",VLOOKUP(B133,$AU$8:$AW$23,3,FALSE))</f>
        <v/>
      </c>
      <c r="F133" s="64" t="str">
        <f t="shared" ref="F133:F139" si="159">IF(C133="","",IF($AU$148="F"," ",IF($AU$148="T",IF(C133&lt;=$AK$148,"G1",IF(C133&lt;=$AN$148,"G2",IF(C133&lt;=$AQ$148,"G3",IF(C133&lt;=$AT$148,"G4","")))))))</f>
        <v/>
      </c>
      <c r="G133" s="64" t="str">
        <f t="shared" ref="G133:G139" si="160">IF(C133&lt;=BN108,"AW"," ")</f>
        <v xml:space="preserve"> </v>
      </c>
      <c r="H133" s="393"/>
      <c r="I133" s="9">
        <v>2</v>
      </c>
      <c r="J133" s="37"/>
      <c r="K133" s="108" t="s">
        <v>61</v>
      </c>
      <c r="L133" s="41" t="str">
        <f t="shared" ref="L133:L139" si="161">IF(J133=0,"",VLOOKUP(J133,$AO$107:$AQ$122,3,FALSE))</f>
        <v/>
      </c>
      <c r="M133" s="221" t="str">
        <f t="shared" ref="M133:M139" si="162">IF(J133=0,"",VLOOKUP(J133,$AU$8:$AW$23,3,FALSE))</f>
        <v/>
      </c>
      <c r="N133" s="64" t="str">
        <f t="shared" ref="N133:N139" si="163">IF(K133="","",IF($AU$148="F"," ",IF($AU$148="T",IF(K133&lt;=$AK$148,"G1",IF(K133&lt;=$AN$148,"G2",IF(K133&lt;=$AQ$148,"G3",IF(K133&lt;=$AT$148,"G4","")))))))</f>
        <v/>
      </c>
      <c r="O133" s="64" t="str">
        <f t="shared" ref="O133:O139" si="164">IF(K133&lt;=BN108,"AW"," ")</f>
        <v xml:space="preserve"> </v>
      </c>
      <c r="P133" s="2"/>
      <c r="Q133" s="48" t="s">
        <v>190</v>
      </c>
      <c r="R133" s="48" t="s">
        <v>191</v>
      </c>
      <c r="S133" s="48">
        <f>IF(Q133=B132,8)+IF(Q133=B133,7)+IF(Q133=B134,6)+IF(Q133=B135,5)+IF(Q133=B136,4)+IF(Q133=B137,3)+IF(Q133=B138,2)+IF(Q133=B139,1)+IF(R133=B132,8)+IF(R133=B133,7)+IF(R133=B134,6)+IF(R133=B135,5)+IF(R133=B136,4)+IF(R133=B137,3)+IF(R133=B138,2)+IF(R133=B139,1)</f>
        <v>0</v>
      </c>
      <c r="T133" s="48">
        <f>IF(R133=J132,8)+IF(R133=J133,7)+IF(R133=J134,6)+IF(R133=J135,5)+IF(R133=J136,4)+IF(R133=J137,3)+IF(R133=J138,2)+IF(R133=J139,1)+IF(Q133=J132,8)+IF(Q133=J133,7)+IF(Q133=J134,6)+IF(Q133=J135,5)+IF(Q133=J136,4)+IF(Q133=J137,3)+IF(Q133=J138,2)+IF(Q133=J139,1)</f>
        <v>0</v>
      </c>
      <c r="U133" s="2"/>
      <c r="V133" s="12"/>
      <c r="W133" s="12">
        <f>S133+T133</f>
        <v>0</v>
      </c>
      <c r="X133" s="12"/>
      <c r="Y133" s="12"/>
      <c r="Z133" s="12"/>
      <c r="AA133" s="12"/>
      <c r="AB133" s="191"/>
      <c r="AC133" s="12"/>
      <c r="AD133" s="2"/>
      <c r="AE133" s="397"/>
      <c r="AF133" s="12" t="str">
        <f t="shared" si="149"/>
        <v>XX</v>
      </c>
      <c r="AG133" s="12" t="s">
        <v>1</v>
      </c>
      <c r="AH133" s="12" t="str">
        <f>VLOOKUP(AG133,'T K'!$Z$17:$AW$42,24,FALSE)</f>
        <v>Jordan Donavon</v>
      </c>
      <c r="AI133" s="12" t="str">
        <f t="shared" si="150"/>
        <v>XX</v>
      </c>
      <c r="AJ133" s="12" t="s">
        <v>1</v>
      </c>
      <c r="AK133" s="12" t="str">
        <f>VLOOKUP(AJ133,'T K'!$R$17:$AW$42,32,FALSE)</f>
        <v>Susie Drake</v>
      </c>
      <c r="AL133" s="12" t="str">
        <f t="shared" si="151"/>
        <v>XX</v>
      </c>
      <c r="AM133" s="12" t="s">
        <v>1</v>
      </c>
      <c r="AN133" s="12" t="str">
        <f>VLOOKUP(AM133,'T K'!$V$17:$AW$42,28,FALSE)</f>
        <v>Lexi Fellows</v>
      </c>
      <c r="AO133" s="12" t="str">
        <f t="shared" si="152"/>
        <v>XX</v>
      </c>
      <c r="AP133" s="12" t="s">
        <v>1</v>
      </c>
      <c r="AQ133" s="12" t="str">
        <f>VLOOKUP(AP133,'T K'!$T$17:$AW$42,30,FALSE)</f>
        <v>Jordan Donavon</v>
      </c>
      <c r="AR133" s="12" t="str">
        <f t="shared" si="153"/>
        <v>XX</v>
      </c>
      <c r="AS133" s="12" t="s">
        <v>1</v>
      </c>
      <c r="AT133" s="12" t="str">
        <f>VLOOKUP(AS133,'T K'!$X$17:$AW$42,26,FALSE)</f>
        <v>Emily Walsh</v>
      </c>
      <c r="AU133" s="2"/>
      <c r="AV133" s="2"/>
      <c r="AW133" s="2"/>
      <c r="AX133" s="2"/>
      <c r="AY133" s="2"/>
      <c r="AZ133" s="2"/>
    </row>
    <row r="134" spans="1:80" ht="18.95" customHeight="1">
      <c r="A134" s="9">
        <v>3</v>
      </c>
      <c r="B134" s="37"/>
      <c r="C134" s="108" t="s">
        <v>61</v>
      </c>
      <c r="D134" s="41" t="str">
        <f t="shared" si="157"/>
        <v/>
      </c>
      <c r="E134" s="41" t="str">
        <f t="shared" si="158"/>
        <v/>
      </c>
      <c r="F134" s="64" t="str">
        <f t="shared" si="159"/>
        <v/>
      </c>
      <c r="G134" s="64" t="str">
        <f t="shared" si="160"/>
        <v xml:space="preserve"> </v>
      </c>
      <c r="H134" s="393"/>
      <c r="I134" s="9">
        <v>3</v>
      </c>
      <c r="J134" s="37"/>
      <c r="K134" s="108" t="s">
        <v>61</v>
      </c>
      <c r="L134" s="41" t="str">
        <f t="shared" si="161"/>
        <v/>
      </c>
      <c r="M134" s="221" t="str">
        <f t="shared" si="162"/>
        <v/>
      </c>
      <c r="N134" s="64" t="str">
        <f t="shared" si="163"/>
        <v/>
      </c>
      <c r="O134" s="64" t="str">
        <f t="shared" si="164"/>
        <v xml:space="preserve"> </v>
      </c>
      <c r="P134" s="2"/>
      <c r="Q134" s="48" t="s">
        <v>1</v>
      </c>
      <c r="R134" s="48" t="s">
        <v>209</v>
      </c>
      <c r="S134" s="48">
        <f>IF(Q134=B132,8)+IF(Q134=B133,7)+IF(Q134=B134,6)+IF(Q134=B135,5)+IF(Q134=B136,4)+IF(Q134=B137,3)+IF(Q134=B138,2)+IF(Q134=B139,1)+IF(R134=B132,8)+IF(R134=B133,7)+IF(R134=B134,6)+IF(R134=B135,5)+IF(R134=B136,4)+IF(R134=B137,3)+IF(R134=B138,2)+IF(R134=B139,1)</f>
        <v>0</v>
      </c>
      <c r="T134" s="48">
        <f>IF(R134=J132,8)+IF(R134=J133,7)+IF(R134=J134,6)+IF(R134=J135,5)+IF(R134=J136,4)+IF(R134=J137,3)+IF(R134=J138,2)+IF(R134=J139,1)+IF(Q134=J132,8)+IF(Q134=J133,7)+IF(Q134=J134,6)+IF(Q134=J135,5)+IF(Q134=J136,4)+IF(Q134=J137,3)+IF(Q134=J138,2)+IF(Q134=J139,1)</f>
        <v>0</v>
      </c>
      <c r="U134" s="2"/>
      <c r="V134" s="12"/>
      <c r="W134" s="12"/>
      <c r="X134" s="12">
        <f>S134+T134</f>
        <v>0</v>
      </c>
      <c r="Y134" s="12"/>
      <c r="Z134" s="12"/>
      <c r="AA134" s="12"/>
      <c r="AB134" s="191"/>
      <c r="AC134" s="12"/>
      <c r="AD134" s="2"/>
      <c r="AE134" s="397" t="str">
        <f t="shared" ref="AE134" si="165">AE115</f>
        <v>OXFORD CITY</v>
      </c>
      <c r="AF134" s="12" t="str">
        <f t="shared" si="149"/>
        <v>O</v>
      </c>
      <c r="AG134" s="12" t="s">
        <v>0</v>
      </c>
      <c r="AH134" s="12" t="str">
        <f>VLOOKUP(AG134,'OXF C'!$Z$17:$AW$42,24,FALSE)</f>
        <v>Georgia Collins</v>
      </c>
      <c r="AI134" s="12" t="str">
        <f t="shared" si="150"/>
        <v>O</v>
      </c>
      <c r="AJ134" s="12" t="s">
        <v>0</v>
      </c>
      <c r="AK134" s="12" t="str">
        <f>VLOOKUP(AJ134,'OXF C'!$R$17:$AW$42,32,FALSE)</f>
        <v>Jade O Dowda</v>
      </c>
      <c r="AL134" s="12" t="str">
        <f t="shared" si="151"/>
        <v>O</v>
      </c>
      <c r="AM134" s="12" t="s">
        <v>0</v>
      </c>
      <c r="AN134" s="12" t="str">
        <f>VLOOKUP(AM134,'OXF C'!$V$17:$AW$42,28,FALSE)</f>
        <v>Antonia Richardson</v>
      </c>
      <c r="AO134" s="12" t="str">
        <f t="shared" si="152"/>
        <v>O</v>
      </c>
      <c r="AP134" s="12" t="s">
        <v>0</v>
      </c>
      <c r="AQ134" s="12" t="str">
        <f>VLOOKUP(AP134,'OXF C'!$T$17:$AW$42,30,FALSE)</f>
        <v>Antonia Richardson</v>
      </c>
      <c r="AR134" s="12" t="str">
        <f t="shared" si="153"/>
        <v>O</v>
      </c>
      <c r="AS134" s="12" t="s">
        <v>0</v>
      </c>
      <c r="AT134" s="12" t="str">
        <f>VLOOKUP(AS134,'OXF C'!$X$17:$AW$42,26,FALSE)</f>
        <v>Antonia Richardson</v>
      </c>
      <c r="AU134" s="2"/>
      <c r="AV134" s="2"/>
      <c r="AW134" s="2"/>
      <c r="AX134" s="2"/>
      <c r="AY134" s="2"/>
      <c r="AZ134" s="2"/>
    </row>
    <row r="135" spans="1:80" ht="18.95" customHeight="1">
      <c r="A135" s="9">
        <v>4</v>
      </c>
      <c r="B135" s="37"/>
      <c r="C135" s="108" t="s">
        <v>61</v>
      </c>
      <c r="D135" s="41" t="str">
        <f t="shared" si="157"/>
        <v/>
      </c>
      <c r="E135" s="41" t="str">
        <f t="shared" si="158"/>
        <v/>
      </c>
      <c r="F135" s="64" t="str">
        <f t="shared" si="159"/>
        <v/>
      </c>
      <c r="G135" s="64" t="str">
        <f t="shared" si="160"/>
        <v xml:space="preserve"> </v>
      </c>
      <c r="H135" s="393"/>
      <c r="I135" s="9">
        <v>4</v>
      </c>
      <c r="J135" s="37"/>
      <c r="K135" s="108" t="s">
        <v>61</v>
      </c>
      <c r="L135" s="41" t="str">
        <f t="shared" si="161"/>
        <v/>
      </c>
      <c r="M135" s="221" t="str">
        <f t="shared" si="162"/>
        <v/>
      </c>
      <c r="N135" s="64" t="str">
        <f t="shared" si="163"/>
        <v/>
      </c>
      <c r="O135" s="64" t="str">
        <f t="shared" si="164"/>
        <v xml:space="preserve"> </v>
      </c>
      <c r="P135" s="2"/>
      <c r="Q135" s="264" t="s">
        <v>258</v>
      </c>
      <c r="R135" s="264" t="s">
        <v>259</v>
      </c>
      <c r="S135" s="48">
        <f>IF(Q135=B132,8)+IF(Q135=B133,7)+IF(Q135=B134,6)+IF(Q135=B135,5)+IF(Q135=B136,4)+IF(Q135=B137,3)+IF(Q135=B138,2)+IF(Q135=B139,1)+IF(R135=B132,8)+IF(R135=B133,7)+IF(R135=B134,6)+IF(R135=B135,5)+IF(R135=B136,4)+IF(R135=B137,3)+IF(R135=B138,2)+IF(R135=B139,1)</f>
        <v>0</v>
      </c>
      <c r="T135" s="48">
        <f>IF(R135=J132,8)+IF(R135=J133,7)+IF(R135=J134,6)+IF(R135=J135,5)+IF(R135=J136,4)+IF(R135=J137,3)+IF(R135=J138,2)+IF(R135=J139,1)+IF(Q135=J132,8)+IF(Q135=J133,7)+IF(Q135=J134,6)+IF(Q135=J135,5)+IF(Q135=J136,4)+IF(Q135=J137,3)+IF(Q135=J138,2)+IF(Q135=J139,1)</f>
        <v>0</v>
      </c>
      <c r="U135" s="2"/>
      <c r="V135" s="12"/>
      <c r="W135" s="12"/>
      <c r="X135" s="12"/>
      <c r="Y135" s="12">
        <f>S135+T135</f>
        <v>0</v>
      </c>
      <c r="Z135" s="12"/>
      <c r="AA135" s="12"/>
      <c r="AB135" s="191"/>
      <c r="AC135" s="12"/>
      <c r="AD135" s="2"/>
      <c r="AE135" s="397"/>
      <c r="AF135" s="12" t="str">
        <f t="shared" si="149"/>
        <v>OO</v>
      </c>
      <c r="AG135" s="12" t="s">
        <v>1</v>
      </c>
      <c r="AH135" s="12" t="str">
        <f>VLOOKUP(AG135,'OXF C'!$Z$17:$AW$42,24,FALSE)</f>
        <v>Sophie Shorter</v>
      </c>
      <c r="AI135" s="12" t="str">
        <f t="shared" si="150"/>
        <v>OO</v>
      </c>
      <c r="AJ135" s="12" t="s">
        <v>1</v>
      </c>
      <c r="AK135" s="12" t="str">
        <f>VLOOKUP(AJ135,'OXF C'!$R$17:$AW$42,32,FALSE)</f>
        <v>Amy Bennett</v>
      </c>
      <c r="AL135" s="12" t="str">
        <f t="shared" si="151"/>
        <v>OO</v>
      </c>
      <c r="AM135" s="12" t="s">
        <v>1</v>
      </c>
      <c r="AN135" s="12" t="str">
        <f>VLOOKUP(AM135,'OXF C'!$V$17:$AW$42,28,FALSE)</f>
        <v>Shazney Sumbu</v>
      </c>
      <c r="AO135" s="12" t="str">
        <f t="shared" si="152"/>
        <v>OO</v>
      </c>
      <c r="AP135" s="12" t="s">
        <v>1</v>
      </c>
      <c r="AQ135" s="12" t="str">
        <f>VLOOKUP(AP135,'OXF C'!$T$17:$AW$42,30,FALSE)</f>
        <v>Faye Brightmore</v>
      </c>
      <c r="AR135" s="12" t="str">
        <f t="shared" si="153"/>
        <v>OO</v>
      </c>
      <c r="AS135" s="12" t="s">
        <v>1</v>
      </c>
      <c r="AT135" s="12" t="str">
        <f>VLOOKUP(AS135,'OXF C'!$X$17:$AW$42,26,FALSE)</f>
        <v>Georgina Moss</v>
      </c>
      <c r="AU135" s="2"/>
      <c r="AV135" s="2"/>
      <c r="AW135" s="2"/>
      <c r="AX135" s="2"/>
      <c r="AY135" s="2"/>
      <c r="AZ135" s="2"/>
    </row>
    <row r="136" spans="1:80" ht="18.95" customHeight="1">
      <c r="A136" s="9">
        <v>5</v>
      </c>
      <c r="B136" s="37"/>
      <c r="C136" s="108" t="s">
        <v>61</v>
      </c>
      <c r="D136" s="41" t="str">
        <f t="shared" si="157"/>
        <v/>
      </c>
      <c r="E136" s="41" t="str">
        <f t="shared" si="158"/>
        <v/>
      </c>
      <c r="F136" s="64" t="str">
        <f t="shared" si="159"/>
        <v/>
      </c>
      <c r="G136" s="64" t="str">
        <f t="shared" si="160"/>
        <v xml:space="preserve"> </v>
      </c>
      <c r="H136" s="393"/>
      <c r="I136" s="9">
        <v>5</v>
      </c>
      <c r="J136" s="37"/>
      <c r="K136" s="108" t="s">
        <v>61</v>
      </c>
      <c r="L136" s="41" t="str">
        <f t="shared" si="161"/>
        <v/>
      </c>
      <c r="M136" s="221" t="str">
        <f t="shared" si="162"/>
        <v/>
      </c>
      <c r="N136" s="64" t="str">
        <f t="shared" si="163"/>
        <v/>
      </c>
      <c r="O136" s="64" t="str">
        <f t="shared" si="164"/>
        <v xml:space="preserve"> </v>
      </c>
      <c r="P136" s="2"/>
      <c r="Q136" s="48" t="s">
        <v>20</v>
      </c>
      <c r="R136" s="48" t="s">
        <v>19</v>
      </c>
      <c r="S136" s="48">
        <f>IF(Q136=B132,8)+IF(Q136=B133,7)+IF(Q136=B134,6)+IF(Q136=B135,5)+IF(Q136=B136,4)+IF(Q136=B137,3)+IF(Q136=B138,2)+IF(Q136=B139,1)+IF(R136=B132,8)+IF(R136=B133,7)+IF(R136=B134,6)+IF(R136=B135,5)+IF(R136=B136,4)+IF(R136=B137,3)+IF(R136=B138,2)+IF(R136=B139,1)</f>
        <v>0</v>
      </c>
      <c r="T136" s="48">
        <f>IF(R136=J132,8)+IF(R136=J133,7)+IF(R136=J134,6)+IF(R136=J135,5)+IF(R136=J136,4)+IF(R136=J137,3)+IF(R136=J138,2)+IF(R136=J139,1)+IF(Q136=J132,8)+IF(Q136=J133,7)+IF(Q136=J134,6)+IF(Q136=J135,5)+IF(Q136=J136,4)+IF(Q136=J137,3)+IF(Q136=J138,2)+IF(Q136=J139,1)</f>
        <v>0</v>
      </c>
      <c r="U136" s="2"/>
      <c r="V136" s="12"/>
      <c r="W136" s="12"/>
      <c r="X136" s="12"/>
      <c r="Y136" s="12"/>
      <c r="Z136" s="12">
        <f>S136+T136</f>
        <v>0</v>
      </c>
      <c r="AA136" s="12"/>
      <c r="AB136" s="191"/>
      <c r="AC136" s="12"/>
      <c r="AD136" s="2"/>
      <c r="AE136" s="397" t="str">
        <f t="shared" ref="AE136" si="166">AE117</f>
        <v>RADLEY</v>
      </c>
      <c r="AF136" s="12" t="str">
        <f t="shared" si="149"/>
        <v>R</v>
      </c>
      <c r="AG136" s="12" t="s">
        <v>0</v>
      </c>
      <c r="AH136" s="12" t="str">
        <f>VLOOKUP(AG136,RAD!$Z$17:$AW$42,24,FALSE)</f>
        <v>Zoe Dickson</v>
      </c>
      <c r="AI136" s="12" t="str">
        <f t="shared" si="150"/>
        <v>R</v>
      </c>
      <c r="AJ136" s="12" t="s">
        <v>0</v>
      </c>
      <c r="AK136" s="12" t="str">
        <f>VLOOKUP(AJ136,RAD!$R$17:$AW$42,32,FALSE)</f>
        <v>Ellie Smith</v>
      </c>
      <c r="AL136" s="12" t="str">
        <f t="shared" si="151"/>
        <v>R</v>
      </c>
      <c r="AM136" s="12" t="s">
        <v>0</v>
      </c>
      <c r="AN136" s="12" t="str">
        <f>VLOOKUP(AM136,RAD!$V$17:$AW$42,28,FALSE)</f>
        <v>Luisa Chantler Edmond</v>
      </c>
      <c r="AO136" s="12" t="str">
        <f t="shared" si="152"/>
        <v>R</v>
      </c>
      <c r="AP136" s="12" t="s">
        <v>0</v>
      </c>
      <c r="AQ136" s="12" t="str">
        <f>VLOOKUP(AP136,RAD!$T$17:$AW$42,30,FALSE)</f>
        <v>Luisa Chantler Edmond</v>
      </c>
      <c r="AR136" s="12" t="str">
        <f t="shared" si="153"/>
        <v>R</v>
      </c>
      <c r="AS136" s="12" t="s">
        <v>0</v>
      </c>
      <c r="AT136" s="12" t="str">
        <f>VLOOKUP(AS136,RAD!$X$17:$AW$42,26,FALSE)</f>
        <v>Amelia Perrin</v>
      </c>
      <c r="AU136" s="2"/>
      <c r="AV136" s="2"/>
      <c r="AW136" s="2"/>
      <c r="AX136" s="2"/>
      <c r="AY136" s="2"/>
      <c r="AZ136" s="2"/>
    </row>
    <row r="137" spans="1:80" ht="18.95" customHeight="1">
      <c r="A137" s="9">
        <v>6</v>
      </c>
      <c r="B137" s="37"/>
      <c r="C137" s="108" t="s">
        <v>61</v>
      </c>
      <c r="D137" s="41" t="str">
        <f t="shared" si="157"/>
        <v/>
      </c>
      <c r="E137" s="41" t="str">
        <f t="shared" si="158"/>
        <v/>
      </c>
      <c r="F137" s="64" t="str">
        <f t="shared" si="159"/>
        <v/>
      </c>
      <c r="G137" s="64" t="str">
        <f t="shared" si="160"/>
        <v xml:space="preserve"> </v>
      </c>
      <c r="H137" s="393"/>
      <c r="I137" s="9">
        <v>6</v>
      </c>
      <c r="J137" s="37"/>
      <c r="K137" s="108" t="s">
        <v>61</v>
      </c>
      <c r="L137" s="41" t="str">
        <f t="shared" si="161"/>
        <v/>
      </c>
      <c r="M137" s="221" t="str">
        <f t="shared" si="162"/>
        <v/>
      </c>
      <c r="N137" s="64" t="str">
        <f t="shared" si="163"/>
        <v/>
      </c>
      <c r="O137" s="64" t="str">
        <f t="shared" si="164"/>
        <v xml:space="preserve"> </v>
      </c>
      <c r="P137" s="2"/>
      <c r="Q137" s="48" t="s">
        <v>188</v>
      </c>
      <c r="R137" s="48" t="s">
        <v>189</v>
      </c>
      <c r="S137" s="48">
        <f>IF(Q137=B132,8)+IF(Q137=B133,7)+IF(Q137=B134,6)+IF(Q137=B135,5)+IF(Q137=B136,4)+IF(Q137=B137,3)+IF(Q137=B138,2)+IF(Q137=B139,1)+IF(R137=B132,8)+IF(R137=B133,7)+IF(R137=B134,6)+IF(R137=B135,5)+IF(R137=B136,4)+IF(R137=B137,3)+IF(R137=B138,2)+IF(R137=B139,1)</f>
        <v>0</v>
      </c>
      <c r="T137" s="48">
        <f>IF(R137=J132,8)+IF(R137=J133,7)+IF(R137=J134,6)+IF(R137=J135,5)+IF(R137=J136,4)+IF(R137=J137,3)+IF(R137=J138,2)+IF(R137=J139,1)+IF(Q137=J132,8)+IF(Q137=J133,7)+IF(Q137=J134,6)+IF(Q137=J135,5)+IF(Q137=J136,4)+IF(Q137=J137,3)+IF(Q137=J138,2)+IF(Q137=J139,1)</f>
        <v>0</v>
      </c>
      <c r="U137" s="2"/>
      <c r="V137" s="12"/>
      <c r="W137" s="12"/>
      <c r="X137" s="12"/>
      <c r="Y137" s="12"/>
      <c r="Z137" s="12"/>
      <c r="AA137" s="12">
        <f>S137+T137</f>
        <v>0</v>
      </c>
      <c r="AB137" s="191"/>
      <c r="AC137" s="12"/>
      <c r="AD137" s="2"/>
      <c r="AE137" s="397"/>
      <c r="AF137" s="12" t="str">
        <f t="shared" si="149"/>
        <v>RR</v>
      </c>
      <c r="AG137" s="12" t="s">
        <v>1</v>
      </c>
      <c r="AH137" s="12" t="str">
        <f>VLOOKUP(AG137,RAD!$Z$17:$AW$42,24,FALSE)</f>
        <v>Amelia Perrin</v>
      </c>
      <c r="AI137" s="12" t="str">
        <f t="shared" si="150"/>
        <v>RR</v>
      </c>
      <c r="AJ137" s="12" t="s">
        <v>1</v>
      </c>
      <c r="AK137" s="12" t="str">
        <f>VLOOKUP(AJ137,RAD!$R$17:$AW$42,32,FALSE)</f>
        <v>Abbey Cottam</v>
      </c>
      <c r="AL137" s="12" t="str">
        <f t="shared" si="151"/>
        <v>RR</v>
      </c>
      <c r="AM137" s="12" t="s">
        <v>1</v>
      </c>
      <c r="AN137" s="12" t="str">
        <f>VLOOKUP(AM137,RAD!$V$17:$AW$42,28,FALSE)</f>
        <v>Micaela Tracey Ramos</v>
      </c>
      <c r="AO137" s="12" t="str">
        <f t="shared" si="152"/>
        <v>RR</v>
      </c>
      <c r="AP137" s="12" t="s">
        <v>1</v>
      </c>
      <c r="AQ137" s="12" t="str">
        <f>VLOOKUP(AP137,RAD!$T$17:$AW$42,30,FALSE)</f>
        <v>Ellie Smith</v>
      </c>
      <c r="AR137" s="12" t="str">
        <f t="shared" si="153"/>
        <v>RR</v>
      </c>
      <c r="AS137" s="12" t="s">
        <v>1</v>
      </c>
      <c r="AT137" s="12" t="str">
        <f>VLOOKUP(AS137,RAD!$X$17:$AW$42,26,FALSE)</f>
        <v>Abbey Cottam</v>
      </c>
      <c r="AU137" s="2"/>
      <c r="AV137" s="2"/>
      <c r="AW137" s="2"/>
      <c r="AX137" s="2"/>
      <c r="AY137" s="2"/>
      <c r="AZ137" s="2"/>
    </row>
    <row r="138" spans="1:80" ht="18.95" customHeight="1">
      <c r="A138" s="9">
        <v>7</v>
      </c>
      <c r="B138" s="37"/>
      <c r="C138" s="108" t="s">
        <v>61</v>
      </c>
      <c r="D138" s="41" t="str">
        <f t="shared" si="157"/>
        <v/>
      </c>
      <c r="E138" s="41" t="str">
        <f t="shared" si="158"/>
        <v/>
      </c>
      <c r="F138" s="64" t="str">
        <f t="shared" si="159"/>
        <v/>
      </c>
      <c r="G138" s="64" t="str">
        <f t="shared" si="160"/>
        <v xml:space="preserve"> </v>
      </c>
      <c r="H138" s="393"/>
      <c r="I138" s="9">
        <v>7</v>
      </c>
      <c r="J138" s="37"/>
      <c r="K138" s="108" t="s">
        <v>61</v>
      </c>
      <c r="L138" s="41" t="str">
        <f t="shared" si="161"/>
        <v/>
      </c>
      <c r="M138" s="221" t="str">
        <f t="shared" si="162"/>
        <v/>
      </c>
      <c r="N138" s="64" t="str">
        <f t="shared" si="163"/>
        <v/>
      </c>
      <c r="O138" s="64" t="str">
        <f t="shared" si="164"/>
        <v xml:space="preserve"> </v>
      </c>
      <c r="P138" s="2"/>
      <c r="Q138" s="48" t="s">
        <v>227</v>
      </c>
      <c r="R138" s="48" t="s">
        <v>228</v>
      </c>
      <c r="S138" s="48">
        <f>IF(Q138=B132,8)+IF(Q138=B133,7)+IF(Q138=B134,6)+IF(Q138=B135,5)+IF(Q138=B136,4)+IF(Q138=B137,3)+IF(Q138=B138,2)+IF(Q138=B139,1)+IF(R138=B132,8)+IF(R138=B133,7)+IF(R138=B134,6)+IF(R138=B135,5)+IF(R138=B136,4)+IF(R138=B137,3)+IF(R138=B138,2)+IF(R138=B139,1)</f>
        <v>0</v>
      </c>
      <c r="T138" s="48">
        <f>IF(R138=J132,8)+IF(R138=J133,7)+IF(R138=J134,6)+IF(R138=J135,5)+IF(R138=J136,4)+IF(R138=J137,3)+IF(R138=J138,2)+IF(R138=J139,1)+IF(Q138=J132,8)+IF(Q138=J133,7)+IF(Q138=J134,6)+IF(Q138=J135,5)+IF(Q138=J136,4)+IF(Q138=J137,3)+IF(Q138=J138,2)+IF(Q138=J139,1)</f>
        <v>0</v>
      </c>
      <c r="U138" s="2"/>
      <c r="V138" s="12"/>
      <c r="W138" s="12"/>
      <c r="X138" s="12"/>
      <c r="Y138" s="12"/>
      <c r="Z138" s="12"/>
      <c r="AA138" s="12"/>
      <c r="AB138" s="191">
        <f>S138+T138</f>
        <v>0</v>
      </c>
      <c r="AC138" s="12"/>
      <c r="AD138" s="2"/>
      <c r="AE138" s="397" t="str">
        <f t="shared" ref="AE138" si="167">AE119</f>
        <v>WHITE HORSE</v>
      </c>
      <c r="AF138" s="12" t="str">
        <f t="shared" si="149"/>
        <v>H</v>
      </c>
      <c r="AG138" s="12" t="s">
        <v>0</v>
      </c>
      <c r="AH138" s="12" t="e">
        <f>VLOOKUP(AG138,WHH!$Z$17:$AW$42,24,FALSE)</f>
        <v>#N/A</v>
      </c>
      <c r="AI138" s="12" t="str">
        <f t="shared" si="150"/>
        <v>H</v>
      </c>
      <c r="AJ138" s="12" t="s">
        <v>0</v>
      </c>
      <c r="AK138" s="12" t="e">
        <f>VLOOKUP(AJ138,WHH!$R$17:$AW$42,32,FALSE)</f>
        <v>#N/A</v>
      </c>
      <c r="AL138" s="12" t="str">
        <f t="shared" si="151"/>
        <v>H</v>
      </c>
      <c r="AM138" s="12" t="s">
        <v>0</v>
      </c>
      <c r="AN138" s="12" t="e">
        <f>VLOOKUP(AM138,WHH!$V$17:$AW$42,28,FALSE)</f>
        <v>#N/A</v>
      </c>
      <c r="AO138" s="12" t="str">
        <f t="shared" si="152"/>
        <v>H</v>
      </c>
      <c r="AP138" s="12" t="s">
        <v>0</v>
      </c>
      <c r="AQ138" s="12" t="e">
        <f>VLOOKUP(AP138,WHH!$T$17:$AW$42,30,FALSE)</f>
        <v>#N/A</v>
      </c>
      <c r="AR138" s="12" t="str">
        <f t="shared" si="153"/>
        <v>H</v>
      </c>
      <c r="AS138" s="12" t="s">
        <v>0</v>
      </c>
      <c r="AT138" s="12" t="e">
        <f>VLOOKUP(AS138,WHH!$X$17:$AW$42,26,FALSE)</f>
        <v>#N/A</v>
      </c>
      <c r="AU138" s="2"/>
      <c r="AV138" s="2"/>
      <c r="AW138" s="2"/>
      <c r="AX138" s="2"/>
      <c r="AY138" s="2"/>
      <c r="AZ138" s="2"/>
      <c r="BZ138" s="43"/>
      <c r="CA138" s="43"/>
      <c r="CB138" s="43"/>
    </row>
    <row r="139" spans="1:80" ht="18.95" customHeight="1">
      <c r="A139" s="9">
        <v>8</v>
      </c>
      <c r="B139" s="37"/>
      <c r="C139" s="108" t="s">
        <v>61</v>
      </c>
      <c r="D139" s="41" t="str">
        <f t="shared" si="157"/>
        <v/>
      </c>
      <c r="E139" s="41" t="str">
        <f t="shared" si="158"/>
        <v/>
      </c>
      <c r="F139" s="64" t="str">
        <f t="shared" si="159"/>
        <v/>
      </c>
      <c r="G139" s="64" t="str">
        <f t="shared" si="160"/>
        <v xml:space="preserve"> </v>
      </c>
      <c r="H139" s="393"/>
      <c r="I139" s="9">
        <v>8</v>
      </c>
      <c r="J139" s="37"/>
      <c r="K139" s="108" t="s">
        <v>61</v>
      </c>
      <c r="L139" s="41" t="str">
        <f t="shared" si="161"/>
        <v/>
      </c>
      <c r="M139" s="221" t="str">
        <f t="shared" si="162"/>
        <v/>
      </c>
      <c r="N139" s="64" t="str">
        <f t="shared" si="163"/>
        <v/>
      </c>
      <c r="O139" s="64" t="str">
        <f t="shared" si="164"/>
        <v xml:space="preserve"> </v>
      </c>
      <c r="P139" s="2"/>
      <c r="Q139" s="48" t="s">
        <v>208</v>
      </c>
      <c r="R139" s="48" t="s">
        <v>211</v>
      </c>
      <c r="S139" s="48">
        <f>IF(Q139=B132,8)+IF(Q139=B133,7)+IF(Q139=B134,6)+IF(Q139=B135,5)+IF(Q139=B136,4)+IF(Q139=B137,3)+IF(Q139=B138,2)+IF(Q139=B139,1)+IF(R139=B132,8)+IF(R139=B133,7)+IF(R139=B134,6)+IF(R139=B135,5)+IF(R139=B136,4)+IF(R139=B137,3)+IF(R139=B138,2)+IF(R139=B139,1)</f>
        <v>0</v>
      </c>
      <c r="T139" s="48">
        <f>IF(R139=J132,8)+IF(R139=J133,7)+IF(R139=J134,6)+IF(R139=J135,5)+IF(R139=J136,4)+IF(R139=J137,3)+IF(R139=J138,2)+IF(R139=J139,1)+IF(Q139=J132,8)+IF(Q139=J133,7)+IF(Q139=J134,6)+IF(Q139=J135,5)+IF(Q139=J136,4)+IF(Q139=J137,3)+IF(Q139=J138,2)+IF(Q139=J139,1)</f>
        <v>0</v>
      </c>
      <c r="U139" s="2"/>
      <c r="V139" s="12"/>
      <c r="W139" s="12"/>
      <c r="X139" s="12"/>
      <c r="Y139" s="12"/>
      <c r="Z139" s="12"/>
      <c r="AA139" s="12"/>
      <c r="AB139" s="191"/>
      <c r="AC139" s="12">
        <f>S139+T139</f>
        <v>0</v>
      </c>
      <c r="AD139" s="2"/>
      <c r="AE139" s="397"/>
      <c r="AF139" s="12" t="str">
        <f t="shared" si="149"/>
        <v>HH</v>
      </c>
      <c r="AG139" s="12" t="s">
        <v>1</v>
      </c>
      <c r="AH139" s="12" t="e">
        <f>VLOOKUP(AG139,WHH!$Z$17:$AW$42,24,FALSE)</f>
        <v>#N/A</v>
      </c>
      <c r="AI139" s="12" t="str">
        <f t="shared" si="150"/>
        <v>HH</v>
      </c>
      <c r="AJ139" s="12" t="s">
        <v>1</v>
      </c>
      <c r="AK139" s="12" t="e">
        <f>VLOOKUP(AJ139,WHH!$R$17:$AW$42,32,FALSE)</f>
        <v>#N/A</v>
      </c>
      <c r="AL139" s="12" t="str">
        <f t="shared" si="151"/>
        <v>HH</v>
      </c>
      <c r="AM139" s="12" t="s">
        <v>1</v>
      </c>
      <c r="AN139" s="12" t="e">
        <f>VLOOKUP(AM139,WHH!$V$17:$AW$42,28,FALSE)</f>
        <v>#N/A</v>
      </c>
      <c r="AO139" s="12" t="str">
        <f t="shared" si="152"/>
        <v>HH</v>
      </c>
      <c r="AP139" s="12" t="s">
        <v>1</v>
      </c>
      <c r="AQ139" s="12" t="e">
        <f>VLOOKUP(AP139,WHH!$T$17:$AW$42,30,FALSE)</f>
        <v>#N/A</v>
      </c>
      <c r="AR139" s="12" t="str">
        <f t="shared" si="153"/>
        <v>HH</v>
      </c>
      <c r="AS139" s="12" t="s">
        <v>1</v>
      </c>
      <c r="AT139" s="12" t="e">
        <f>VLOOKUP(AS139,WHH!$X$17:$AW$42,26,FALSE)</f>
        <v>#N/A</v>
      </c>
      <c r="AU139" s="2"/>
      <c r="AV139" s="2"/>
      <c r="AW139" s="2"/>
      <c r="AX139" s="2"/>
      <c r="AY139" s="2"/>
      <c r="AZ139" s="2"/>
    </row>
    <row r="140" spans="1:80" ht="18.95" customHeight="1">
      <c r="A140" s="206" t="s">
        <v>0</v>
      </c>
      <c r="B140" s="392" t="s">
        <v>112</v>
      </c>
      <c r="C140" s="392"/>
      <c r="D140" s="392"/>
      <c r="E140" s="392"/>
      <c r="F140" s="392"/>
      <c r="G140" s="392"/>
      <c r="H140" s="207"/>
      <c r="I140" s="206" t="s">
        <v>1</v>
      </c>
      <c r="J140" s="392" t="str">
        <f>B140</f>
        <v>UNDER 15 GIRLS 1500m</v>
      </c>
      <c r="K140" s="392"/>
      <c r="L140" s="392"/>
      <c r="M140" s="392"/>
      <c r="N140" s="392"/>
      <c r="O140" s="392"/>
      <c r="P140" s="2"/>
      <c r="Q140" s="96"/>
      <c r="R140" s="96"/>
      <c r="S140" s="48"/>
      <c r="T140" s="48"/>
      <c r="U140" s="2"/>
      <c r="V140" s="12"/>
      <c r="W140" s="12"/>
      <c r="X140" s="12"/>
      <c r="Y140" s="12"/>
      <c r="Z140" s="12"/>
      <c r="AA140" s="12"/>
      <c r="AB140" s="191"/>
      <c r="AC140" s="12"/>
      <c r="AD140" s="2"/>
      <c r="AE140" s="397" t="str">
        <f t="shared" ref="AE140" si="168">AE121</f>
        <v>WITNEY</v>
      </c>
      <c r="AF140" s="12" t="str">
        <f t="shared" si="149"/>
        <v>W</v>
      </c>
      <c r="AG140" s="2" t="s">
        <v>0</v>
      </c>
      <c r="AH140" s="12" t="str">
        <f>VLOOKUP(AG140,WRR!$Z$17:$AW$42,24,FALSE)</f>
        <v>JESSICA BARKER</v>
      </c>
      <c r="AI140" s="12" t="str">
        <f t="shared" si="150"/>
        <v>W</v>
      </c>
      <c r="AJ140" s="2" t="s">
        <v>0</v>
      </c>
      <c r="AK140" s="12" t="str">
        <f>VLOOKUP(AJ140,WRR!$R$17:$AW$42,32,FALSE)</f>
        <v>ANYA CONLON</v>
      </c>
      <c r="AL140" s="12" t="str">
        <f t="shared" si="151"/>
        <v>W</v>
      </c>
      <c r="AM140" s="2" t="s">
        <v>0</v>
      </c>
      <c r="AN140" s="12" t="e">
        <f>VLOOKUP(AM140,WRR!$V$17:$AW$42,28,FALSE)</f>
        <v>#N/A</v>
      </c>
      <c r="AO140" s="12" t="str">
        <f t="shared" si="152"/>
        <v>W</v>
      </c>
      <c r="AP140" s="2" t="s">
        <v>0</v>
      </c>
      <c r="AQ140" s="12" t="e">
        <f>VLOOKUP(AP140,WRR!$T$17:$AW$42,30,FALSE)</f>
        <v>#N/A</v>
      </c>
      <c r="AR140" s="12" t="str">
        <f t="shared" si="153"/>
        <v>W</v>
      </c>
      <c r="AS140" s="2" t="s">
        <v>0</v>
      </c>
      <c r="AT140" s="12" t="e">
        <f>VLOOKUP(AS140,WRR!$X$17:$AW$42,26,FALSE)</f>
        <v>#N/A</v>
      </c>
      <c r="AU140" s="31"/>
      <c r="AV140" s="31"/>
      <c r="AW140" s="31"/>
      <c r="AX140" s="31"/>
      <c r="AY140" s="31"/>
      <c r="AZ140" s="31"/>
    </row>
    <row r="141" spans="1:80" ht="18.95" customHeight="1">
      <c r="A141" s="9">
        <v>1</v>
      </c>
      <c r="B141" s="364" t="s">
        <v>190</v>
      </c>
      <c r="C141" s="108">
        <v>3.5978009259259257E-3</v>
      </c>
      <c r="D141" s="41" t="str">
        <f>IF(B141=0,"",VLOOKUP(B141,$AR$107:$AT$122,3,FALSE))</f>
        <v>EMILY THOMPSON</v>
      </c>
      <c r="E141" s="41" t="str">
        <f>IF(B141=0,"",VLOOKUP(B141,$AU$8:$AW$23,3,FALSE))</f>
        <v>BANBURY</v>
      </c>
      <c r="F141" s="64" t="str">
        <f>IF(C141="","",IF($AU$149="F"," ",IF($AU$149="T",IF(C141&lt;=$AK$149,"G1",IF(C141&lt;=$AN$149,"G2",IF(C141&lt;=$AQ$149,"G3",IF(C141&lt;=$AT$149,"G4","")))))))</f>
        <v>G4</v>
      </c>
      <c r="G141" s="64" t="str">
        <f>IF(C141&lt;=BP107,"AW"," ")</f>
        <v>AW</v>
      </c>
      <c r="H141" s="393"/>
      <c r="I141" s="9">
        <v>1</v>
      </c>
      <c r="J141" s="364" t="s">
        <v>829</v>
      </c>
      <c r="K141" s="108">
        <v>3.7774305555555551E-3</v>
      </c>
      <c r="L141" s="41" t="str">
        <f>IF(J141=0,"",VLOOKUP(J141,$AR$107:$AT$122,3,FALSE))</f>
        <v>Susie Drake</v>
      </c>
      <c r="M141" s="221" t="str">
        <f>IF(J141=0,"",VLOOKUP(J141,$AU$8:$AW$23,3,FALSE))</f>
        <v>TEAM KENNET</v>
      </c>
      <c r="N141" s="64" t="str">
        <f>IF(K141="","",IF($AU$149="F"," ",IF($AU$149="T",IF(K141&lt;=$AK$149,"G1",IF(K141&lt;=$AN$149,"G2",IF(K141&lt;=$AQ$149,"G3",IF(K141&lt;=$AT$149,"G4","")))))))</f>
        <v/>
      </c>
      <c r="O141" s="64" t="str">
        <f>IF(K141&lt;=BP107,"AW"," ")</f>
        <v xml:space="preserve"> </v>
      </c>
      <c r="P141" s="2"/>
      <c r="Q141" s="192" t="s">
        <v>0</v>
      </c>
      <c r="R141" s="192" t="s">
        <v>210</v>
      </c>
      <c r="S141" s="192">
        <f>IF(Q141=B141,8)+IF(Q141=B142,7)+IF(Q141=B143,6)+IF(Q141=B144,5)+IF(Q141=B145,4)+IF(Q141=B146,3)+IF(Q141=B147,2)+IF(Q141=B148,1)+IF(R141=B141,8)+IF(R141=B142,7)+IF(R141=B143,6)+IF(R141=B144,5)+IF(R141=B145,4)+IF(R141=B146,3)+IF(R141=B147,2)+IF(R141=B148,1)</f>
        <v>0</v>
      </c>
      <c r="T141" s="192">
        <f>IF(Q141=J141,8)+IF(Q141=J142,7)+IF(Q141=J143,6)+IF(Q141=J144,5)+IF(Q141=J145,4)+IF(Q141=J146,3)+IF(Q141=J147,2)+IF(Q141=J148,1)+IF(R141=J141,8)+IF(R141=J142,7)+IF(R141=J143,6)+IF(R141=J144,5)+IF(R141=J145,4)+IF(R141=J146,3)+IF(R141=J147,2)+IF(R141=J148,1)</f>
        <v>0</v>
      </c>
      <c r="U141" s="2"/>
      <c r="V141" s="95">
        <f>S141+T141</f>
        <v>0</v>
      </c>
      <c r="W141" s="12"/>
      <c r="X141" s="12"/>
      <c r="Y141" s="12"/>
      <c r="Z141" s="12"/>
      <c r="AA141" s="12"/>
      <c r="AB141" s="191"/>
      <c r="AC141" s="12"/>
      <c r="AD141" s="2"/>
      <c r="AE141" s="397"/>
      <c r="AF141" s="12" t="str">
        <f t="shared" si="149"/>
        <v>WW</v>
      </c>
      <c r="AG141" s="2" t="s">
        <v>1</v>
      </c>
      <c r="AH141" s="12" t="str">
        <f>VLOOKUP(AG141,WRR!$Z$17:$AW$42,24,FALSE)</f>
        <v>JOSEPHINE MARINHO</v>
      </c>
      <c r="AI141" s="12" t="str">
        <f t="shared" si="150"/>
        <v>WW</v>
      </c>
      <c r="AJ141" s="2" t="s">
        <v>1</v>
      </c>
      <c r="AK141" s="12" t="e">
        <f>VLOOKUP(AJ141,WRR!$R$17:$AW$42,32,FALSE)</f>
        <v>#N/A</v>
      </c>
      <c r="AL141" s="12" t="str">
        <f t="shared" si="151"/>
        <v>WW</v>
      </c>
      <c r="AM141" s="2" t="s">
        <v>1</v>
      </c>
      <c r="AN141" s="12" t="e">
        <f>VLOOKUP(AM141,WRR!$V$17:$AW$42,28,FALSE)</f>
        <v>#N/A</v>
      </c>
      <c r="AO141" s="12" t="str">
        <f t="shared" si="152"/>
        <v>WW</v>
      </c>
      <c r="AP141" s="2" t="s">
        <v>1</v>
      </c>
      <c r="AQ141" s="12" t="e">
        <f>VLOOKUP(AP141,WRR!$T$17:$AW$42,30,FALSE)</f>
        <v>#N/A</v>
      </c>
      <c r="AR141" s="12" t="str">
        <f t="shared" si="153"/>
        <v>WW</v>
      </c>
      <c r="AS141" s="2" t="s">
        <v>1</v>
      </c>
      <c r="AT141" s="12" t="e">
        <f>VLOOKUP(AS141,WRR!$X$17:$AW$42,26,FALSE)</f>
        <v>#N/A</v>
      </c>
      <c r="AU141" s="2"/>
      <c r="AV141" s="2"/>
      <c r="AW141" s="2"/>
      <c r="AX141" s="2"/>
      <c r="AY141" s="2"/>
      <c r="AZ141" s="2"/>
    </row>
    <row r="142" spans="1:80" ht="18.95" customHeight="1">
      <c r="A142" s="9">
        <v>2</v>
      </c>
      <c r="B142" s="364" t="s">
        <v>258</v>
      </c>
      <c r="C142" s="108">
        <v>3.6884259259259262E-3</v>
      </c>
      <c r="D142" s="41" t="str">
        <f t="shared" ref="D142:D148" si="169">IF(B142=0,"",VLOOKUP(B142,$AR$107:$AT$122,3,FALSE))</f>
        <v>Carys Cox</v>
      </c>
      <c r="E142" s="41" t="str">
        <f t="shared" ref="E142:E148" si="170">IF(B142=0,"",VLOOKUP(B142,$AU$8:$AW$23,3,FALSE))</f>
        <v>TEAM KENNET</v>
      </c>
      <c r="F142" s="64" t="str">
        <f t="shared" ref="F142:F148" si="171">IF(C142="","",IF($AU$149="F"," ",IF($AU$149="T",IF(C142&lt;=$AK$149,"G1",IF(C142&lt;=$AN$149,"G2",IF(C142&lt;=$AQ$149,"G3",IF(C142&lt;=$AT$149,"G4","")))))))</f>
        <v/>
      </c>
      <c r="G142" s="64" t="str">
        <f t="shared" ref="G142:G148" si="172">IF(C142&lt;=BP108,"AW"," ")</f>
        <v>AW</v>
      </c>
      <c r="H142" s="393"/>
      <c r="I142" s="9">
        <v>2</v>
      </c>
      <c r="J142" s="364" t="s">
        <v>828</v>
      </c>
      <c r="K142" s="108">
        <v>4.0030092592592591E-3</v>
      </c>
      <c r="L142" s="41" t="str">
        <f t="shared" ref="L142:L148" si="173">IF(J142=0,"",VLOOKUP(J142,$AR$107:$AT$122,3,FALSE))</f>
        <v>Lauren Burton</v>
      </c>
      <c r="M142" s="221" t="str">
        <f t="shared" ref="M142:M148" si="174">IF(J142=0,"",VLOOKUP(J142,$AU$8:$AW$23,3,FALSE))</f>
        <v>RADLEY</v>
      </c>
      <c r="N142" s="64" t="str">
        <f t="shared" ref="N142:N148" si="175">IF(K142="","",IF($AU$149="F"," ",IF($AU$149="T",IF(K142&lt;=$AK$149,"G1",IF(K142&lt;=$AN$149,"G2",IF(K142&lt;=$AQ$149,"G3",IF(K142&lt;=$AT$149,"G4","")))))))</f>
        <v/>
      </c>
      <c r="O142" s="64" t="str">
        <f t="shared" ref="O142:O148" si="176">IF(K142&lt;=BP108,"AW"," ")</f>
        <v xml:space="preserve"> </v>
      </c>
      <c r="P142" s="2"/>
      <c r="Q142" s="48" t="s">
        <v>190</v>
      </c>
      <c r="R142" s="48" t="s">
        <v>191</v>
      </c>
      <c r="S142" s="48">
        <f>IF(Q142=B141,8)+IF(Q142=B142,7)+IF(Q142=B143,6)+IF(Q142=B144,5)+IF(Q142=B145,4)+IF(Q142=B146,3)+IF(Q142=B147,2)+IF(Q142=B148,1)+IF(R142=B141,8)+IF(R142=B142,7)+IF(R142=B143,6)+IF(R142=B144,5)+IF(R142=B145,4)+IF(R142=B146,3)+IF(R142=B147,2)+IF(R142=B148,1)</f>
        <v>8</v>
      </c>
      <c r="T142" s="48">
        <f>IF(R142=J141,8)+IF(R142=J142,7)+IF(R142=J143,6)+IF(R142=J144,5)+IF(R142=J145,4)+IF(R142=J146,3)+IF(R142=J147,2)+IF(R142=J148,1)+IF(Q142=J141,8)+IF(Q142=J142,7)+IF(Q142=J143,6)+IF(Q142=J144,5)+IF(Q142=J145,4)+IF(Q142=J146,3)+IF(Q142=J147,2)+IF(Q142=J148,1)</f>
        <v>0</v>
      </c>
      <c r="U142" s="2"/>
      <c r="V142" s="12"/>
      <c r="W142" s="12">
        <f>S142+T142</f>
        <v>8</v>
      </c>
      <c r="X142" s="12"/>
      <c r="Y142" s="12"/>
      <c r="Z142" s="12"/>
      <c r="AA142" s="12"/>
      <c r="AB142" s="191"/>
      <c r="AC142" s="12"/>
      <c r="AD142" s="2"/>
      <c r="AE142" s="8"/>
      <c r="AF142" s="45"/>
      <c r="AG142" s="45"/>
      <c r="AH142" s="45"/>
      <c r="AI142" s="45"/>
      <c r="AJ142" s="45"/>
      <c r="AK142" s="45"/>
      <c r="AL142" s="45"/>
      <c r="AM142" s="45"/>
      <c r="AN142" s="45"/>
      <c r="AO142" s="45"/>
      <c r="AP142" s="45"/>
      <c r="AQ142" s="45"/>
      <c r="AR142" s="45"/>
      <c r="AS142" s="45"/>
      <c r="AT142" s="45"/>
      <c r="AU142" s="45"/>
      <c r="AV142" s="45"/>
      <c r="AW142" s="45"/>
      <c r="AX142" s="45"/>
      <c r="AY142" s="45"/>
      <c r="AZ142" s="45"/>
    </row>
    <row r="143" spans="1:80" ht="18.95" customHeight="1">
      <c r="A143" s="9">
        <v>3</v>
      </c>
      <c r="B143" s="364" t="s">
        <v>832</v>
      </c>
      <c r="C143" s="108">
        <v>3.8143518518518518E-3</v>
      </c>
      <c r="D143" s="41" t="str">
        <f t="shared" si="169"/>
        <v>Carmen Tracey Ramos</v>
      </c>
      <c r="E143" s="41" t="str">
        <f t="shared" si="170"/>
        <v>RADLEY</v>
      </c>
      <c r="F143" s="64" t="str">
        <f t="shared" si="171"/>
        <v/>
      </c>
      <c r="G143" s="64" t="str">
        <f t="shared" si="172"/>
        <v xml:space="preserve"> </v>
      </c>
      <c r="H143" s="393"/>
      <c r="I143" s="9">
        <v>3</v>
      </c>
      <c r="J143" s="37"/>
      <c r="K143" s="108" t="s">
        <v>61</v>
      </c>
      <c r="L143" s="41" t="str">
        <f t="shared" si="173"/>
        <v/>
      </c>
      <c r="M143" s="221" t="str">
        <f t="shared" si="174"/>
        <v/>
      </c>
      <c r="N143" s="64" t="str">
        <f t="shared" si="175"/>
        <v/>
      </c>
      <c r="O143" s="64" t="str">
        <f t="shared" si="176"/>
        <v xml:space="preserve"> </v>
      </c>
      <c r="P143" s="2"/>
      <c r="Q143" s="48" t="s">
        <v>1</v>
      </c>
      <c r="R143" s="48" t="s">
        <v>209</v>
      </c>
      <c r="S143" s="48">
        <f>IF(Q143=B141,8)+IF(Q143=B142,7)+IF(Q143=B143,6)+IF(Q143=B144,5)+IF(Q143=B145,4)+IF(Q143=B146,3)+IF(Q143=B147,2)+IF(Q143=B148,1)+IF(R143=B141,8)+IF(R143=B142,7)+IF(R143=B143,6)+IF(R143=B144,5)+IF(R143=B145,4)+IF(R143=B146,3)+IF(R143=B147,2)+IF(R143=B148,1)</f>
        <v>0</v>
      </c>
      <c r="T143" s="48">
        <f>IF(R143=J141,8)+IF(R143=J142,7)+IF(R143=J143,6)+IF(R143=J144,5)+IF(R143=J145,4)+IF(R143=J146,3)+IF(R143=J147,2)+IF(R143=J148,1)+IF(Q143=J141,8)+IF(Q143=J142,7)+IF(Q143=J143,6)+IF(Q143=J144,5)+IF(Q143=J145,4)+IF(Q143=J146,3)+IF(Q143=J147,2)+IF(Q143=J148,1)</f>
        <v>0</v>
      </c>
      <c r="U143" s="2"/>
      <c r="V143" s="12"/>
      <c r="W143" s="12"/>
      <c r="X143" s="12">
        <f>S143+T143</f>
        <v>0</v>
      </c>
      <c r="Y143" s="12"/>
      <c r="Z143" s="12"/>
      <c r="AA143" s="12"/>
      <c r="AB143" s="191"/>
      <c r="AC143" s="12"/>
      <c r="AD143" s="2"/>
      <c r="AE143" s="8"/>
    </row>
    <row r="144" spans="1:80" ht="18.95" customHeight="1">
      <c r="A144" s="9">
        <v>4</v>
      </c>
      <c r="B144" s="37"/>
      <c r="C144" s="108" t="s">
        <v>61</v>
      </c>
      <c r="D144" s="41" t="str">
        <f t="shared" si="169"/>
        <v/>
      </c>
      <c r="E144" s="41" t="str">
        <f t="shared" si="170"/>
        <v/>
      </c>
      <c r="F144" s="64" t="str">
        <f t="shared" si="171"/>
        <v/>
      </c>
      <c r="G144" s="64" t="str">
        <f t="shared" si="172"/>
        <v xml:space="preserve"> </v>
      </c>
      <c r="H144" s="393"/>
      <c r="I144" s="9">
        <v>4</v>
      </c>
      <c r="J144" s="37"/>
      <c r="K144" s="108" t="s">
        <v>61</v>
      </c>
      <c r="L144" s="41" t="str">
        <f t="shared" si="173"/>
        <v/>
      </c>
      <c r="M144" s="221" t="str">
        <f t="shared" si="174"/>
        <v/>
      </c>
      <c r="N144" s="64" t="str">
        <f t="shared" si="175"/>
        <v/>
      </c>
      <c r="O144" s="64" t="str">
        <f t="shared" si="176"/>
        <v xml:space="preserve"> </v>
      </c>
      <c r="P144" s="2"/>
      <c r="Q144" s="264" t="s">
        <v>258</v>
      </c>
      <c r="R144" s="264" t="s">
        <v>259</v>
      </c>
      <c r="S144" s="48">
        <f>IF(Q144=B141,8)+IF(Q144=B142,7)+IF(Q144=B143,6)+IF(Q144=B144,5)+IF(Q144=B145,4)+IF(Q144=B146,3)+IF(Q144=B147,2)+IF(Q144=B148,1)+IF(R144=B141,8)+IF(R144=B142,7)+IF(R144=B143,6)+IF(R144=B144,5)+IF(R144=B145,4)+IF(R144=B146,3)+IF(R144=B147,2)+IF(R144=B148,1)</f>
        <v>7</v>
      </c>
      <c r="T144" s="48">
        <f>IF(R144=J141,8)+IF(R144=J142,7)+IF(R144=J143,6)+IF(R144=J144,5)+IF(R144=J145,4)+IF(R144=J146,3)+IF(R144=J147,2)+IF(R144=J148,1)+IF(Q144=J141,8)+IF(Q144=J142,7)+IF(Q144=J143,6)+IF(Q144=J144,5)+IF(Q144=J145,4)+IF(Q144=J146,3)+IF(Q144=J147,2)+IF(Q144=J148,1)</f>
        <v>8</v>
      </c>
      <c r="U144" s="2"/>
      <c r="V144" s="12"/>
      <c r="W144" s="12"/>
      <c r="X144" s="12"/>
      <c r="Y144" s="12">
        <f>S144+T144</f>
        <v>15</v>
      </c>
      <c r="Z144" s="12"/>
      <c r="AA144" s="12"/>
      <c r="AB144" s="191"/>
      <c r="AC144" s="12"/>
      <c r="AD144" s="2"/>
      <c r="AE144" s="8"/>
      <c r="AF144" s="176"/>
      <c r="AG144" s="176"/>
      <c r="AH144" s="49" t="s">
        <v>11</v>
      </c>
      <c r="AI144" s="49"/>
      <c r="AJ144" s="49"/>
      <c r="AK144" s="49" t="s">
        <v>71</v>
      </c>
      <c r="AL144" s="49"/>
      <c r="AM144" s="49"/>
      <c r="AN144" s="49" t="s">
        <v>72</v>
      </c>
      <c r="AO144" s="49"/>
      <c r="AP144" s="49"/>
      <c r="AQ144" s="49" t="s">
        <v>73</v>
      </c>
      <c r="AR144" s="49"/>
      <c r="AS144" s="49"/>
      <c r="AT144" s="49" t="s">
        <v>74</v>
      </c>
      <c r="AU144" s="176"/>
      <c r="AV144" s="45"/>
    </row>
    <row r="145" spans="1:52" ht="18.95" customHeight="1">
      <c r="A145" s="9">
        <v>5</v>
      </c>
      <c r="B145" s="37"/>
      <c r="C145" s="108" t="s">
        <v>61</v>
      </c>
      <c r="D145" s="41" t="str">
        <f t="shared" si="169"/>
        <v/>
      </c>
      <c r="E145" s="41" t="str">
        <f t="shared" si="170"/>
        <v/>
      </c>
      <c r="F145" s="64" t="str">
        <f t="shared" si="171"/>
        <v/>
      </c>
      <c r="G145" s="64" t="str">
        <f t="shared" si="172"/>
        <v xml:space="preserve"> </v>
      </c>
      <c r="H145" s="393"/>
      <c r="I145" s="9">
        <v>5</v>
      </c>
      <c r="J145" s="37"/>
      <c r="K145" s="108" t="s">
        <v>61</v>
      </c>
      <c r="L145" s="41" t="str">
        <f t="shared" si="173"/>
        <v/>
      </c>
      <c r="M145" s="221" t="str">
        <f t="shared" si="174"/>
        <v/>
      </c>
      <c r="N145" s="64" t="str">
        <f t="shared" si="175"/>
        <v/>
      </c>
      <c r="O145" s="64" t="str">
        <f t="shared" si="176"/>
        <v xml:space="preserve"> </v>
      </c>
      <c r="P145" s="2"/>
      <c r="Q145" s="48" t="s">
        <v>20</v>
      </c>
      <c r="R145" s="48" t="s">
        <v>19</v>
      </c>
      <c r="S145" s="48">
        <f>IF(Q145=B141,8)+IF(Q145=B142,7)+IF(Q145=B143,6)+IF(Q145=B144,5)+IF(Q145=B145,4)+IF(Q145=B146,3)+IF(Q145=B147,2)+IF(Q145=B148,1)+IF(R145=B141,8)+IF(R145=B142,7)+IF(R145=B143,6)+IF(R145=B144,5)+IF(R145=B145,4)+IF(R145=B146,3)+IF(R145=B147,2)+IF(R145=B148,1)</f>
        <v>0</v>
      </c>
      <c r="T145" s="48">
        <f>IF(R145=J141,8)+IF(R145=J142,7)+IF(R145=J143,6)+IF(R145=J144,5)+IF(R145=J145,4)+IF(R145=J146,3)+IF(R145=J147,2)+IF(R145=J148,1)+IF(Q145=J141,8)+IF(Q145=J142,7)+IF(Q145=J143,6)+IF(Q145=J144,5)+IF(Q145=J145,4)+IF(Q145=J146,3)+IF(Q145=J147,2)+IF(Q145=J148,1)</f>
        <v>0</v>
      </c>
      <c r="U145" s="2"/>
      <c r="V145" s="12"/>
      <c r="W145" s="12"/>
      <c r="X145" s="12"/>
      <c r="Y145" s="12"/>
      <c r="Z145" s="12">
        <f>S145+T145</f>
        <v>0</v>
      </c>
      <c r="AA145" s="12"/>
      <c r="AB145" s="191"/>
      <c r="AC145" s="12"/>
      <c r="AD145" s="2"/>
      <c r="AE145" s="8"/>
      <c r="AF145" s="176"/>
      <c r="AG145" s="176"/>
      <c r="AH145" s="48" t="s">
        <v>2</v>
      </c>
      <c r="AI145" s="48"/>
      <c r="AJ145" s="48"/>
      <c r="AK145" s="177">
        <f>grades!C16</f>
        <v>12.8</v>
      </c>
      <c r="AL145" s="177"/>
      <c r="AM145" s="177"/>
      <c r="AN145" s="177">
        <f>grades!E16</f>
        <v>12.9</v>
      </c>
      <c r="AO145" s="177"/>
      <c r="AP145" s="177"/>
      <c r="AQ145" s="177">
        <f>grades!G16</f>
        <v>13.1</v>
      </c>
      <c r="AR145" s="177"/>
      <c r="AS145" s="177"/>
      <c r="AT145" s="177">
        <f>grades!I16</f>
        <v>13.5</v>
      </c>
      <c r="AU145" s="177" t="str">
        <f>grades!J16</f>
        <v>T</v>
      </c>
      <c r="AV145" s="181"/>
    </row>
    <row r="146" spans="1:52" ht="18.95" customHeight="1">
      <c r="A146" s="9">
        <v>6</v>
      </c>
      <c r="B146" s="37"/>
      <c r="C146" s="108" t="s">
        <v>61</v>
      </c>
      <c r="D146" s="41" t="str">
        <f t="shared" si="169"/>
        <v/>
      </c>
      <c r="E146" s="41" t="str">
        <f t="shared" si="170"/>
        <v/>
      </c>
      <c r="F146" s="64" t="str">
        <f t="shared" si="171"/>
        <v/>
      </c>
      <c r="G146" s="64" t="str">
        <f t="shared" si="172"/>
        <v xml:space="preserve"> </v>
      </c>
      <c r="H146" s="393"/>
      <c r="I146" s="9">
        <v>6</v>
      </c>
      <c r="J146" s="37"/>
      <c r="K146" s="108" t="s">
        <v>61</v>
      </c>
      <c r="L146" s="41" t="str">
        <f t="shared" si="173"/>
        <v/>
      </c>
      <c r="M146" s="221" t="str">
        <f t="shared" si="174"/>
        <v/>
      </c>
      <c r="N146" s="64" t="str">
        <f t="shared" si="175"/>
        <v/>
      </c>
      <c r="O146" s="64" t="str">
        <f t="shared" si="176"/>
        <v xml:space="preserve"> </v>
      </c>
      <c r="P146" s="2"/>
      <c r="Q146" s="48" t="s">
        <v>188</v>
      </c>
      <c r="R146" s="48" t="s">
        <v>189</v>
      </c>
      <c r="S146" s="48">
        <f>IF(Q146=B141,8)+IF(Q146=B142,7)+IF(Q146=B143,6)+IF(Q146=B144,5)+IF(Q146=B145,4)+IF(Q146=B146,3)+IF(Q146=B147,2)+IF(Q146=B148,1)+IF(R146=B141,8)+IF(R146=B142,7)+IF(R146=B143,6)+IF(R146=B144,5)+IF(R146=B145,4)+IF(R146=B146,3)+IF(R146=B147,2)+IF(R146=B148,1)</f>
        <v>6</v>
      </c>
      <c r="T146" s="48">
        <f>IF(R146=J141,8)+IF(R146=J142,7)+IF(R146=J143,6)+IF(R146=J144,5)+IF(R146=J145,4)+IF(R146=J146,3)+IF(R146=J147,2)+IF(R146=J148,1)+IF(Q146=J141,8)+IF(Q146=J142,7)+IF(Q146=J143,6)+IF(Q146=J144,5)+IF(Q146=J145,4)+IF(Q146=J146,3)+IF(Q146=J147,2)+IF(Q146=J148,1)</f>
        <v>7</v>
      </c>
      <c r="U146" s="2"/>
      <c r="V146" s="12"/>
      <c r="W146" s="12"/>
      <c r="X146" s="12"/>
      <c r="Y146" s="12"/>
      <c r="Z146" s="12"/>
      <c r="AA146" s="12">
        <f>S146+T146</f>
        <v>13</v>
      </c>
      <c r="AB146" s="191"/>
      <c r="AC146" s="12"/>
      <c r="AD146" s="2"/>
      <c r="AE146" s="8"/>
      <c r="AF146" s="176"/>
      <c r="AG146" s="176"/>
      <c r="AH146" s="48" t="s">
        <v>4</v>
      </c>
      <c r="AI146" s="48"/>
      <c r="AJ146" s="48"/>
      <c r="AK146" s="177">
        <f>grades!C17</f>
        <v>26.3</v>
      </c>
      <c r="AL146" s="177"/>
      <c r="AM146" s="177"/>
      <c r="AN146" s="177">
        <f>grades!E17</f>
        <v>26.7</v>
      </c>
      <c r="AO146" s="177"/>
      <c r="AP146" s="177"/>
      <c r="AQ146" s="177">
        <f>grades!G17</f>
        <v>27.2</v>
      </c>
      <c r="AR146" s="177"/>
      <c r="AS146" s="177"/>
      <c r="AT146" s="177">
        <f>grades!I17</f>
        <v>28</v>
      </c>
      <c r="AU146" s="177" t="str">
        <f>grades!J17</f>
        <v>T</v>
      </c>
      <c r="AV146" s="181"/>
    </row>
    <row r="147" spans="1:52" ht="18.95" customHeight="1">
      <c r="A147" s="9">
        <v>7</v>
      </c>
      <c r="B147" s="37"/>
      <c r="C147" s="108" t="s">
        <v>61</v>
      </c>
      <c r="D147" s="41" t="str">
        <f t="shared" si="169"/>
        <v/>
      </c>
      <c r="E147" s="41" t="str">
        <f t="shared" si="170"/>
        <v/>
      </c>
      <c r="F147" s="64" t="str">
        <f t="shared" si="171"/>
        <v/>
      </c>
      <c r="G147" s="64" t="str">
        <f t="shared" si="172"/>
        <v xml:space="preserve"> </v>
      </c>
      <c r="H147" s="393"/>
      <c r="I147" s="9">
        <v>7</v>
      </c>
      <c r="J147" s="37"/>
      <c r="K147" s="108" t="s">
        <v>61</v>
      </c>
      <c r="L147" s="41" t="str">
        <f t="shared" si="173"/>
        <v/>
      </c>
      <c r="M147" s="221" t="str">
        <f t="shared" si="174"/>
        <v/>
      </c>
      <c r="N147" s="64" t="str">
        <f t="shared" si="175"/>
        <v/>
      </c>
      <c r="O147" s="64" t="str">
        <f t="shared" si="176"/>
        <v xml:space="preserve"> </v>
      </c>
      <c r="P147" s="2"/>
      <c r="Q147" s="48" t="s">
        <v>227</v>
      </c>
      <c r="R147" s="48" t="s">
        <v>228</v>
      </c>
      <c r="S147" s="48">
        <f>IF(Q147=B141,8)+IF(Q147=B142,7)+IF(Q147=B143,6)+IF(Q147=B144,5)+IF(Q147=B145,4)+IF(Q147=B146,3)+IF(Q147=B147,2)+IF(Q147=B148,1)+IF(R147=B141,8)+IF(R147=B142,7)+IF(R147=B143,6)+IF(R147=B144,5)+IF(R147=B145,4)+IF(R147=B146,3)+IF(R147=B147,2)+IF(R147=B148,1)</f>
        <v>0</v>
      </c>
      <c r="T147" s="48">
        <f>IF(R147=J141,8)+IF(R147=J142,7)+IF(R147=J143,6)+IF(R147=J144,5)+IF(R147=J145,4)+IF(R147=J146,3)+IF(R147=J147,2)+IF(R147=J148,1)+IF(Q147=J141,8)+IF(Q147=J142,7)+IF(Q147=J143,6)+IF(Q147=J144,5)+IF(Q147=J145,4)+IF(Q147=J146,3)+IF(Q147=J147,2)+IF(Q147=J148,1)</f>
        <v>0</v>
      </c>
      <c r="U147" s="2"/>
      <c r="V147" s="12"/>
      <c r="W147" s="12"/>
      <c r="X147" s="12"/>
      <c r="Y147" s="12"/>
      <c r="Z147" s="12"/>
      <c r="AA147" s="12"/>
      <c r="AB147" s="191">
        <f>S147+T147</f>
        <v>0</v>
      </c>
      <c r="AC147" s="12"/>
      <c r="AD147" s="2"/>
      <c r="AE147" s="8"/>
      <c r="AF147" s="176"/>
      <c r="AG147" s="176"/>
      <c r="AH147" s="48" t="s">
        <v>13</v>
      </c>
      <c r="AI147" s="48"/>
      <c r="AJ147" s="48"/>
      <c r="AK147" s="177">
        <f>grades!C18</f>
        <v>42.5</v>
      </c>
      <c r="AL147" s="177"/>
      <c r="AM147" s="177"/>
      <c r="AN147" s="177">
        <f>grades!E18</f>
        <v>43</v>
      </c>
      <c r="AO147" s="177"/>
      <c r="AP147" s="177"/>
      <c r="AQ147" s="177">
        <f>grades!G18</f>
        <v>43.9</v>
      </c>
      <c r="AR147" s="177"/>
      <c r="AS147" s="177"/>
      <c r="AT147" s="177">
        <f>grades!I18</f>
        <v>44.8</v>
      </c>
      <c r="AU147" s="177" t="str">
        <f>grades!J18</f>
        <v>T</v>
      </c>
      <c r="AV147" s="181"/>
    </row>
    <row r="148" spans="1:52" ht="18.95" customHeight="1">
      <c r="A148" s="9">
        <v>8</v>
      </c>
      <c r="B148" s="37"/>
      <c r="C148" s="108" t="s">
        <v>61</v>
      </c>
      <c r="D148" s="41" t="str">
        <f t="shared" si="169"/>
        <v/>
      </c>
      <c r="E148" s="41" t="str">
        <f t="shared" si="170"/>
        <v/>
      </c>
      <c r="F148" s="64" t="str">
        <f t="shared" si="171"/>
        <v/>
      </c>
      <c r="G148" s="64" t="str">
        <f t="shared" si="172"/>
        <v xml:space="preserve"> </v>
      </c>
      <c r="H148" s="393"/>
      <c r="I148" s="9">
        <v>8</v>
      </c>
      <c r="J148" s="37"/>
      <c r="K148" s="108" t="s">
        <v>61</v>
      </c>
      <c r="L148" s="41" t="str">
        <f t="shared" si="173"/>
        <v/>
      </c>
      <c r="M148" s="221" t="str">
        <f t="shared" si="174"/>
        <v/>
      </c>
      <c r="N148" s="64" t="str">
        <f t="shared" si="175"/>
        <v/>
      </c>
      <c r="O148" s="64" t="str">
        <f t="shared" si="176"/>
        <v xml:space="preserve"> </v>
      </c>
      <c r="P148" s="2"/>
      <c r="Q148" s="48" t="s">
        <v>208</v>
      </c>
      <c r="R148" s="48" t="s">
        <v>211</v>
      </c>
      <c r="S148" s="48">
        <f>IF(Q148=B141,8)+IF(Q148=B142,7)+IF(Q148=B143,6)+IF(Q148=B144,5)+IF(Q148=B145,4)+IF(Q148=B146,3)+IF(Q148=B147,2)+IF(Q148=B148,1)+IF(R148=B141,8)+IF(R148=B142,7)+IF(R148=B143,6)+IF(R148=B144,5)+IF(R148=B145,4)+IF(R148=B146,3)+IF(R148=B147,2)+IF(R148=B148,1)</f>
        <v>0</v>
      </c>
      <c r="T148" s="48">
        <f>IF(R148=J141,8)+IF(R148=J142,7)+IF(R148=J143,6)+IF(R148=J144,5)+IF(R148=J145,4)+IF(R148=J146,3)+IF(R148=J147,2)+IF(R148=J148,1)+IF(Q148=J141,8)+IF(Q148=J142,7)+IF(Q148=J143,6)+IF(Q148=J144,5)+IF(Q148=J145,4)+IF(Q148=J146,3)+IF(Q148=J147,2)+IF(Q148=J148,1)</f>
        <v>0</v>
      </c>
      <c r="U148" s="2"/>
      <c r="V148" s="12"/>
      <c r="W148" s="12"/>
      <c r="X148" s="12"/>
      <c r="Y148" s="12"/>
      <c r="Z148" s="12"/>
      <c r="AA148" s="12"/>
      <c r="AB148" s="191"/>
      <c r="AC148" s="12">
        <f>S148+T148</f>
        <v>0</v>
      </c>
      <c r="AD148" s="2"/>
      <c r="AE148" s="8"/>
      <c r="AF148" s="12"/>
      <c r="AG148" s="12"/>
      <c r="AH148" s="48" t="s">
        <v>3</v>
      </c>
      <c r="AI148" s="48"/>
      <c r="AJ148" s="48"/>
      <c r="AK148" s="178">
        <f>grades!C19</f>
        <v>1.6145833333333333E-3</v>
      </c>
      <c r="AL148" s="178"/>
      <c r="AM148" s="178"/>
      <c r="AN148" s="178">
        <f>grades!E19</f>
        <v>1.6550925925925926E-3</v>
      </c>
      <c r="AO148" s="178"/>
      <c r="AP148" s="178"/>
      <c r="AQ148" s="178">
        <f>grades!G19</f>
        <v>1.6956018518518518E-3</v>
      </c>
      <c r="AR148" s="178"/>
      <c r="AS148" s="178"/>
      <c r="AT148" s="178">
        <f>grades!I19</f>
        <v>1.7476851851851852E-3</v>
      </c>
      <c r="AU148" s="178" t="str">
        <f>grades!J19</f>
        <v>T</v>
      </c>
      <c r="AV148" s="182"/>
      <c r="AW148" s="2"/>
      <c r="AX148" s="2"/>
      <c r="AY148" s="2"/>
      <c r="AZ148" s="2"/>
    </row>
    <row r="149" spans="1:52" ht="18.95" customHeight="1">
      <c r="A149" s="206" t="s">
        <v>0</v>
      </c>
      <c r="B149" s="392" t="s">
        <v>113</v>
      </c>
      <c r="C149" s="392"/>
      <c r="D149" s="392"/>
      <c r="E149" s="392"/>
      <c r="F149" s="392"/>
      <c r="G149" s="392"/>
      <c r="H149" s="207"/>
      <c r="I149" s="206" t="s">
        <v>1</v>
      </c>
      <c r="J149" s="392" t="str">
        <f>B149</f>
        <v>UNDER 15 GIRLS 75m hurdles</v>
      </c>
      <c r="K149" s="392"/>
      <c r="L149" s="392"/>
      <c r="M149" s="392"/>
      <c r="N149" s="392"/>
      <c r="O149" s="392"/>
      <c r="P149" s="2"/>
      <c r="Q149" s="96"/>
      <c r="R149" s="96"/>
      <c r="S149" s="48"/>
      <c r="T149" s="48"/>
      <c r="U149" s="2"/>
      <c r="V149" s="12"/>
      <c r="W149" s="12"/>
      <c r="X149" s="12"/>
      <c r="Y149" s="12"/>
      <c r="Z149" s="12"/>
      <c r="AA149" s="12"/>
      <c r="AB149" s="191"/>
      <c r="AC149" s="12"/>
      <c r="AD149" s="2"/>
      <c r="AE149" s="8"/>
      <c r="AF149" s="12"/>
      <c r="AG149" s="12"/>
      <c r="AH149" s="48" t="s">
        <v>6</v>
      </c>
      <c r="AI149" s="48"/>
      <c r="AJ149" s="48"/>
      <c r="AK149" s="178">
        <f>grades!C20</f>
        <v>3.3622685185185183E-3</v>
      </c>
      <c r="AL149" s="178"/>
      <c r="AM149" s="178"/>
      <c r="AN149" s="178">
        <f>grades!E20</f>
        <v>3.4432870370370368E-3</v>
      </c>
      <c r="AO149" s="178"/>
      <c r="AP149" s="178"/>
      <c r="AQ149" s="178">
        <f>grades!G20</f>
        <v>3.5358796296296297E-3</v>
      </c>
      <c r="AR149" s="178"/>
      <c r="AS149" s="178"/>
      <c r="AT149" s="178">
        <f>grades!I20</f>
        <v>3.6689814814814814E-3</v>
      </c>
      <c r="AU149" s="178" t="str">
        <f>grades!J20</f>
        <v>T</v>
      </c>
      <c r="AV149" s="182"/>
      <c r="AW149" s="2"/>
      <c r="AX149" s="2"/>
      <c r="AY149" s="2"/>
      <c r="AZ149" s="2"/>
    </row>
    <row r="150" spans="1:52" ht="18.95" customHeight="1">
      <c r="A150" s="9">
        <v>1</v>
      </c>
      <c r="B150" s="364" t="s">
        <v>833</v>
      </c>
      <c r="C150" s="97">
        <v>12.25</v>
      </c>
      <c r="D150" s="41" t="str">
        <f>IF(B150=0,"",VLOOKUP(B150,$AU$107:$AW$122,3,FALSE))</f>
        <v>Jade O Dowda</v>
      </c>
      <c r="E150" s="41" t="str">
        <f>IF(B150=0,"",VLOOKUP(B150,$AU$8:$AW$23,3,FALSE))</f>
        <v>OXFORD CITY</v>
      </c>
      <c r="F150" s="64" t="str">
        <f>IF(C150="","",IF($AU$150="F"," ",IF($AU$150="T",IF(C150&lt;=$AK$150,"G1",IF(C150&lt;=$AN$150,"G2",IF(C150&lt;=$AQ$150,"G3",IF(C150&lt;=$AT$150,"G4","")))))))</f>
        <v>G2</v>
      </c>
      <c r="G150" s="64" t="str">
        <f>IF(C150&lt;=BR107,"AW"," ")</f>
        <v>AW</v>
      </c>
      <c r="H150" s="393"/>
      <c r="I150" s="9">
        <v>1</v>
      </c>
      <c r="J150" s="364" t="s">
        <v>831</v>
      </c>
      <c r="K150" s="97">
        <v>12.98</v>
      </c>
      <c r="L150" s="41" t="str">
        <f>IF(J150=0,"",VLOOKUP(J150,$AU$107:$AW$122,3,FALSE))</f>
        <v>Sophie Segar</v>
      </c>
      <c r="M150" s="221" t="str">
        <f>IF(J150=0,"",VLOOKUP(J150,$AU$8:$AW$23,3,FALSE))</f>
        <v>OXFORD CITY</v>
      </c>
      <c r="N150" s="64" t="str">
        <f>IF(K150="","",IF($AU$150="F"," ",IF($AU$150="T",IF(K150&lt;=$AK$150,"G1",IF(K150&lt;=$AN$150,"G2",IF(K150&lt;=$AQ$150,"G3",IF(K150&lt;=$AT$150,"G4","")))))))</f>
        <v>G4</v>
      </c>
      <c r="O150" s="64" t="str">
        <f>IF(K150&lt;=BR107,"AW"," ")</f>
        <v>AW</v>
      </c>
      <c r="P150" s="2"/>
      <c r="Q150" s="192" t="s">
        <v>0</v>
      </c>
      <c r="R150" s="192" t="s">
        <v>210</v>
      </c>
      <c r="S150" s="192">
        <f>IF(Q150=B150,8)+IF(Q150=B151,7)+IF(Q150=B152,6)+IF(Q150=B153,5)+IF(Q150=B154,4)+IF(Q150=B155,3)+IF(Q150=B156,2)+IF(Q150=B157,1)+IF(R150=B150,8)+IF(R150=B151,7)+IF(R150=B152,6)+IF(R150=B153,5)+IF(R150=B154,4)+IF(R150=B155,3)+IF(R150=B156,2)+IF(R150=B157,1)</f>
        <v>0</v>
      </c>
      <c r="T150" s="192">
        <f>IF(Q150=J150,8)+IF(Q150=J151,7)+IF(Q150=J152,6)+IF(Q150=J153,5)+IF(Q150=J154,4)+IF(Q150=J155,3)+IF(Q150=J156,2)+IF(Q150=J157,1)+IF(R150=J150,8)+IF(R150=J151,7)+IF(R150=J152,6)+IF(R150=J153,5)+IF(R150=J154,4)+IF(R150=J155,3)+IF(R150=J156,2)+IF(R150=J157,1)</f>
        <v>0</v>
      </c>
      <c r="U150" s="2"/>
      <c r="V150" s="95">
        <f>S150+T150</f>
        <v>0</v>
      </c>
      <c r="W150" s="12"/>
      <c r="X150" s="12"/>
      <c r="Y150" s="12"/>
      <c r="Z150" s="12"/>
      <c r="AA150" s="12"/>
      <c r="AB150" s="191"/>
      <c r="AC150" s="12"/>
      <c r="AD150" s="2"/>
      <c r="AE150" s="8"/>
      <c r="AF150" s="10"/>
      <c r="AG150" s="10"/>
      <c r="AH150" s="48" t="s">
        <v>57</v>
      </c>
      <c r="AI150" s="48"/>
      <c r="AJ150" s="48"/>
      <c r="AK150" s="177">
        <f>grades!C21</f>
        <v>12</v>
      </c>
      <c r="AL150" s="177"/>
      <c r="AM150" s="177"/>
      <c r="AN150" s="177">
        <f>grades!E21</f>
        <v>12.3</v>
      </c>
      <c r="AO150" s="177"/>
      <c r="AP150" s="177"/>
      <c r="AQ150" s="177">
        <f>grades!G21</f>
        <v>12.7</v>
      </c>
      <c r="AR150" s="177"/>
      <c r="AS150" s="177"/>
      <c r="AT150" s="177">
        <f>grades!I21</f>
        <v>13.3</v>
      </c>
      <c r="AU150" s="177" t="str">
        <f>grades!J21</f>
        <v>T</v>
      </c>
      <c r="AV150" s="181"/>
      <c r="AW150" s="2"/>
      <c r="AX150" s="2"/>
      <c r="AY150" s="2"/>
      <c r="AZ150" s="2"/>
    </row>
    <row r="151" spans="1:52" ht="18.95" customHeight="1">
      <c r="A151" s="9">
        <v>2</v>
      </c>
      <c r="B151" s="364" t="s">
        <v>830</v>
      </c>
      <c r="C151" s="97">
        <v>12.55</v>
      </c>
      <c r="D151" s="41" t="str">
        <f t="shared" ref="D151:D157" si="177">IF(B151=0,"",VLOOKUP(B151,$AU$107:$AW$122,3,FALSE))</f>
        <v>HELEN DUBBER</v>
      </c>
      <c r="E151" s="41" t="str">
        <f t="shared" ref="E151:E157" si="178">IF(B151=0,"",VLOOKUP(B151,$AU$8:$AW$23,3,FALSE))</f>
        <v>BANBURY</v>
      </c>
      <c r="F151" s="64" t="str">
        <f t="shared" ref="F151:F157" si="179">IF(C151="","",IF($AU$150="F"," ",IF($AU$150="T",IF(C151&lt;=$AK$150,"G1",IF(C151&lt;=$AN$150,"G2",IF(C151&lt;=$AQ$150,"G3",IF(C151&lt;=$AT$150,"G4","")))))))</f>
        <v>G3</v>
      </c>
      <c r="G151" s="64" t="str">
        <f t="shared" ref="G151:G157" si="180">IF(C151&lt;=BR108,"AW"," ")</f>
        <v>AW</v>
      </c>
      <c r="H151" s="393"/>
      <c r="I151" s="9">
        <v>2</v>
      </c>
      <c r="J151" s="364" t="s">
        <v>834</v>
      </c>
      <c r="K151" s="97">
        <v>13.47</v>
      </c>
      <c r="L151" s="41" t="str">
        <f t="shared" ref="L151:L157" si="181">IF(J151=0,"",VLOOKUP(J151,$AU$107:$AW$122,3,FALSE))</f>
        <v>PAIGE COOPER</v>
      </c>
      <c r="M151" s="221" t="str">
        <f t="shared" ref="M151:M157" si="182">IF(J151=0,"",VLOOKUP(J151,$AU$8:$AW$23,3,FALSE))</f>
        <v>BANBURY</v>
      </c>
      <c r="N151" s="64" t="str">
        <f t="shared" ref="N151:N157" si="183">IF(K151="","",IF($AU$150="F"," ",IF($AU$150="T",IF(K151&lt;=$AK$150,"G1",IF(K151&lt;=$AN$150,"G2",IF(K151&lt;=$AQ$150,"G3",IF(K151&lt;=$AT$150,"G4","")))))))</f>
        <v/>
      </c>
      <c r="O151" s="64" t="str">
        <f t="shared" ref="O151:O157" si="184">IF(K151&lt;=BR108,"AW"," ")</f>
        <v>AW</v>
      </c>
      <c r="P151" s="2"/>
      <c r="Q151" s="48" t="s">
        <v>190</v>
      </c>
      <c r="R151" s="48" t="s">
        <v>191</v>
      </c>
      <c r="S151" s="48">
        <f>IF(Q151=B150,8)+IF(Q151=B151,7)+IF(Q151=B152,6)+IF(Q151=B153,5)+IF(Q151=B154,4)+IF(Q151=B155,3)+IF(Q151=B156,2)+IF(Q151=B157,1)+IF(R151=B150,8)+IF(R151=B151,7)+IF(R151=B152,6)+IF(R151=B153,5)+IF(R151=B154,4)+IF(R151=B155,3)+IF(R151=B156,2)+IF(R151=B157,1)</f>
        <v>7</v>
      </c>
      <c r="T151" s="48">
        <f>IF(R151=J150,8)+IF(R151=J151,7)+IF(R151=J152,6)+IF(R151=J153,5)+IF(R151=J154,4)+IF(R151=J155,3)+IF(R151=J156,2)+IF(R151=J157,1)+IF(Q151=J150,8)+IF(Q151=J151,7)+IF(Q151=J152,6)+IF(Q151=J153,5)+IF(Q151=J154,4)+IF(Q151=J155,3)+IF(Q151=J156,2)+IF(Q151=J157,1)</f>
        <v>7</v>
      </c>
      <c r="U151" s="2"/>
      <c r="V151" s="12"/>
      <c r="W151" s="12">
        <f>S151+T151</f>
        <v>14</v>
      </c>
      <c r="X151" s="12"/>
      <c r="Y151" s="12"/>
      <c r="Z151" s="12"/>
      <c r="AA151" s="12"/>
      <c r="AB151" s="191"/>
      <c r="AC151" s="12"/>
      <c r="AD151" s="2"/>
      <c r="AE151" s="8"/>
      <c r="AF151" s="12"/>
      <c r="AG151" s="12"/>
      <c r="AH151" s="48" t="s">
        <v>25</v>
      </c>
      <c r="AI151" s="48"/>
      <c r="AJ151" s="48"/>
      <c r="AK151" s="177">
        <f>grades!C22</f>
        <v>1.55</v>
      </c>
      <c r="AL151" s="177"/>
      <c r="AM151" s="177"/>
      <c r="AN151" s="177">
        <f>grades!E22</f>
        <v>1.5</v>
      </c>
      <c r="AO151" s="177"/>
      <c r="AP151" s="177"/>
      <c r="AQ151" s="177">
        <f>grades!G22</f>
        <v>1.45</v>
      </c>
      <c r="AR151" s="177"/>
      <c r="AS151" s="177"/>
      <c r="AT151" s="177">
        <f>grades!I22</f>
        <v>1.4</v>
      </c>
      <c r="AU151" s="177" t="str">
        <f>grades!J22</f>
        <v>F</v>
      </c>
      <c r="AV151" s="181"/>
      <c r="AW151" s="2"/>
      <c r="AX151" s="2"/>
      <c r="AY151" s="2"/>
      <c r="AZ151" s="2"/>
    </row>
    <row r="152" spans="1:52" ht="18.95" customHeight="1">
      <c r="A152" s="9">
        <v>3</v>
      </c>
      <c r="B152" s="364" t="s">
        <v>828</v>
      </c>
      <c r="C152" s="97">
        <v>12.93</v>
      </c>
      <c r="D152" s="41" t="str">
        <f t="shared" si="177"/>
        <v>Zoe Dickson</v>
      </c>
      <c r="E152" s="41" t="str">
        <f t="shared" si="178"/>
        <v>RADLEY</v>
      </c>
      <c r="F152" s="64" t="str">
        <f t="shared" si="179"/>
        <v>G4</v>
      </c>
      <c r="G152" s="64" t="str">
        <f t="shared" si="180"/>
        <v>AW</v>
      </c>
      <c r="H152" s="393"/>
      <c r="I152" s="9">
        <v>3</v>
      </c>
      <c r="J152" s="364" t="s">
        <v>829</v>
      </c>
      <c r="K152" s="97">
        <v>13.55</v>
      </c>
      <c r="L152" s="41" t="str">
        <f t="shared" si="181"/>
        <v>Lexi Fellows</v>
      </c>
      <c r="M152" s="221" t="str">
        <f t="shared" si="182"/>
        <v>TEAM KENNET</v>
      </c>
      <c r="N152" s="64" t="str">
        <f t="shared" si="183"/>
        <v/>
      </c>
      <c r="O152" s="64" t="str">
        <f t="shared" si="184"/>
        <v>AW</v>
      </c>
      <c r="P152" s="2"/>
      <c r="Q152" s="48" t="s">
        <v>1</v>
      </c>
      <c r="R152" s="48" t="s">
        <v>209</v>
      </c>
      <c r="S152" s="48">
        <f>IF(Q152=B150,8)+IF(Q152=B151,7)+IF(Q152=B152,6)+IF(Q152=B153,5)+IF(Q152=B154,4)+IF(Q152=B155,3)+IF(Q152=B156,2)+IF(Q152=B157,1)+IF(R152=B150,8)+IF(R152=B151,7)+IF(R152=B152,6)+IF(R152=B153,5)+IF(R152=B154,4)+IF(R152=B155,3)+IF(R152=B156,2)+IF(R152=B157,1)</f>
        <v>0</v>
      </c>
      <c r="T152" s="48">
        <f>IF(R152=J150,8)+IF(R152=J151,7)+IF(R152=J152,6)+IF(R152=J153,5)+IF(R152=J154,4)+IF(R152=J155,3)+IF(R152=J156,2)+IF(R152=J157,1)+IF(Q152=J150,8)+IF(Q152=J151,7)+IF(Q152=J152,6)+IF(Q152=J153,5)+IF(Q152=J154,4)+IF(Q152=J155,3)+IF(Q152=J156,2)+IF(Q152=J157,1)</f>
        <v>0</v>
      </c>
      <c r="U152" s="2"/>
      <c r="V152" s="12"/>
      <c r="W152" s="12"/>
      <c r="X152" s="12">
        <f>S152+T152</f>
        <v>0</v>
      </c>
      <c r="Y152" s="12"/>
      <c r="Z152" s="12"/>
      <c r="AA152" s="12"/>
      <c r="AB152" s="191"/>
      <c r="AC152" s="12"/>
      <c r="AD152" s="2"/>
      <c r="AE152" s="8"/>
      <c r="AF152" s="12"/>
      <c r="AG152" s="12"/>
      <c r="AH152" s="48" t="s">
        <v>7</v>
      </c>
      <c r="AI152" s="48"/>
      <c r="AJ152" s="48"/>
      <c r="AK152" s="177">
        <f>grades!C23</f>
        <v>5</v>
      </c>
      <c r="AL152" s="177"/>
      <c r="AM152" s="177"/>
      <c r="AN152" s="177">
        <f>grades!E23</f>
        <v>4.8499999999999996</v>
      </c>
      <c r="AO152" s="177"/>
      <c r="AP152" s="177"/>
      <c r="AQ152" s="177">
        <f>grades!G23</f>
        <v>4.7</v>
      </c>
      <c r="AR152" s="177"/>
      <c r="AS152" s="177"/>
      <c r="AT152" s="177">
        <f>grades!I23</f>
        <v>4.45</v>
      </c>
      <c r="AU152" s="177" t="str">
        <f>grades!J23</f>
        <v>F</v>
      </c>
      <c r="AV152" s="181"/>
      <c r="AW152" s="2"/>
      <c r="AX152" s="2"/>
      <c r="AY152" s="2"/>
      <c r="AZ152" s="2"/>
    </row>
    <row r="153" spans="1:52" ht="18.95" customHeight="1">
      <c r="A153" s="9">
        <v>4</v>
      </c>
      <c r="B153" s="364" t="s">
        <v>437</v>
      </c>
      <c r="C153" s="97">
        <v>13.11</v>
      </c>
      <c r="D153" s="41" t="str">
        <f t="shared" si="177"/>
        <v>Chloe Spencer-ades</v>
      </c>
      <c r="E153" s="41" t="str">
        <f t="shared" si="178"/>
        <v>TEAM KENNET</v>
      </c>
      <c r="F153" s="64" t="str">
        <f t="shared" si="179"/>
        <v>G4</v>
      </c>
      <c r="G153" s="64" t="str">
        <f t="shared" si="180"/>
        <v>AW</v>
      </c>
      <c r="H153" s="393"/>
      <c r="I153" s="9">
        <v>4</v>
      </c>
      <c r="J153" s="37"/>
      <c r="K153" s="97" t="s">
        <v>61</v>
      </c>
      <c r="L153" s="41" t="str">
        <f t="shared" si="181"/>
        <v/>
      </c>
      <c r="M153" s="221" t="str">
        <f t="shared" si="182"/>
        <v/>
      </c>
      <c r="N153" s="64" t="str">
        <f t="shared" si="183"/>
        <v/>
      </c>
      <c r="O153" s="64" t="str">
        <f t="shared" si="184"/>
        <v xml:space="preserve"> </v>
      </c>
      <c r="P153" s="2"/>
      <c r="Q153" s="264" t="s">
        <v>258</v>
      </c>
      <c r="R153" s="264" t="s">
        <v>259</v>
      </c>
      <c r="S153" s="48">
        <f>IF(Q153=B150,8)+IF(Q153=B151,7)+IF(Q153=B152,6)+IF(Q153=B153,5)+IF(Q153=B154,4)+IF(Q153=B155,3)+IF(Q153=B156,2)+IF(Q153=B157,1)+IF(R153=B150,8)+IF(R153=B151,7)+IF(R153=B152,6)+IF(R153=B153,5)+IF(R153=B154,4)+IF(R153=B155,3)+IF(R153=B156,2)+IF(R153=B157,1)</f>
        <v>5</v>
      </c>
      <c r="T153" s="48">
        <f>IF(R153=J150,8)+IF(R153=J151,7)+IF(R153=J152,6)+IF(R153=J153,5)+IF(R153=J154,4)+IF(R153=J155,3)+IF(R153=J156,2)+IF(R153=J157,1)+IF(Q153=J150,8)+IF(Q153=J151,7)+IF(Q153=J152,6)+IF(Q153=J153,5)+IF(Q153=J154,4)+IF(Q153=J155,3)+IF(Q153=J156,2)+IF(Q153=J157,1)</f>
        <v>6</v>
      </c>
      <c r="U153" s="2"/>
      <c r="V153" s="12"/>
      <c r="W153" s="12"/>
      <c r="X153" s="12"/>
      <c r="Y153" s="12">
        <f>S153+T153</f>
        <v>11</v>
      </c>
      <c r="Z153" s="12"/>
      <c r="AA153" s="12"/>
      <c r="AB153" s="191"/>
      <c r="AC153" s="12"/>
      <c r="AD153" s="2"/>
      <c r="AE153" s="8"/>
      <c r="AF153" s="12"/>
      <c r="AG153" s="12"/>
      <c r="AH153" s="48" t="s">
        <v>28</v>
      </c>
      <c r="AI153" s="48"/>
      <c r="AJ153" s="48"/>
      <c r="AK153" s="177">
        <f>grades!C24</f>
        <v>28.8</v>
      </c>
      <c r="AL153" s="177"/>
      <c r="AM153" s="177"/>
      <c r="AN153" s="177">
        <f>grades!E24</f>
        <v>26.35</v>
      </c>
      <c r="AO153" s="177"/>
      <c r="AP153" s="177"/>
      <c r="AQ153" s="177">
        <f>grades!G24</f>
        <v>23.85</v>
      </c>
      <c r="AR153" s="177"/>
      <c r="AS153" s="177"/>
      <c r="AT153" s="177">
        <f>grades!I24</f>
        <v>20.399999999999999</v>
      </c>
      <c r="AU153" s="177" t="str">
        <f>grades!J24</f>
        <v>F</v>
      </c>
      <c r="AV153" s="181"/>
      <c r="AW153" s="2"/>
      <c r="AX153" s="2"/>
      <c r="AY153" s="2"/>
      <c r="AZ153" s="2"/>
    </row>
    <row r="154" spans="1:52" ht="18.95" customHeight="1">
      <c r="A154" s="9">
        <v>5</v>
      </c>
      <c r="B154" s="37"/>
      <c r="C154" s="97" t="s">
        <v>61</v>
      </c>
      <c r="D154" s="41" t="str">
        <f t="shared" si="177"/>
        <v/>
      </c>
      <c r="E154" s="41" t="str">
        <f t="shared" si="178"/>
        <v/>
      </c>
      <c r="F154" s="64" t="str">
        <f t="shared" si="179"/>
        <v/>
      </c>
      <c r="G154" s="64" t="str">
        <f t="shared" si="180"/>
        <v xml:space="preserve"> </v>
      </c>
      <c r="H154" s="393"/>
      <c r="I154" s="9">
        <v>5</v>
      </c>
      <c r="J154" s="37"/>
      <c r="K154" s="97" t="s">
        <v>61</v>
      </c>
      <c r="L154" s="41" t="str">
        <f t="shared" si="181"/>
        <v/>
      </c>
      <c r="M154" s="221" t="str">
        <f t="shared" si="182"/>
        <v/>
      </c>
      <c r="N154" s="64" t="str">
        <f t="shared" si="183"/>
        <v/>
      </c>
      <c r="O154" s="64" t="str">
        <f t="shared" si="184"/>
        <v xml:space="preserve"> </v>
      </c>
      <c r="P154" s="2"/>
      <c r="Q154" s="48" t="s">
        <v>20</v>
      </c>
      <c r="R154" s="48" t="s">
        <v>19</v>
      </c>
      <c r="S154" s="48">
        <f>IF(Q154=B150,8)+IF(Q154=B151,7)+IF(Q154=B152,6)+IF(Q154=B153,5)+IF(Q154=B154,4)+IF(Q154=B155,3)+IF(Q154=B156,2)+IF(Q154=B157,1)+IF(R154=B150,8)+IF(R154=B151,7)+IF(R154=B152,6)+IF(R154=B153,5)+IF(R154=B154,4)+IF(R154=B155,3)+IF(R154=B156,2)+IF(R154=B157,1)</f>
        <v>8</v>
      </c>
      <c r="T154" s="48">
        <f>IF(R154=J150,8)+IF(R154=J151,7)+IF(R154=J152,6)+IF(R154=J153,5)+IF(R154=J154,4)+IF(R154=J155,3)+IF(R154=J156,2)+IF(R154=J157,1)+IF(Q154=J150,8)+IF(Q154=J151,7)+IF(Q154=J152,6)+IF(Q154=J153,5)+IF(Q154=J154,4)+IF(Q154=J155,3)+IF(Q154=J156,2)+IF(Q154=J157,1)</f>
        <v>8</v>
      </c>
      <c r="U154" s="2"/>
      <c r="V154" s="12"/>
      <c r="W154" s="12"/>
      <c r="X154" s="12"/>
      <c r="Y154" s="12"/>
      <c r="Z154" s="12">
        <f>S154+T154</f>
        <v>16</v>
      </c>
      <c r="AA154" s="12"/>
      <c r="AB154" s="191"/>
      <c r="AC154" s="12"/>
      <c r="AD154" s="2"/>
      <c r="AE154" s="8"/>
      <c r="AF154" s="12"/>
      <c r="AG154" s="12"/>
      <c r="AH154" s="48" t="s">
        <v>58</v>
      </c>
      <c r="AI154" s="48"/>
      <c r="AJ154" s="48"/>
      <c r="AK154" s="177">
        <f>grades!C25</f>
        <v>27.3</v>
      </c>
      <c r="AL154" s="177"/>
      <c r="AM154" s="177"/>
      <c r="AN154" s="177">
        <f>grades!E25</f>
        <v>25.05</v>
      </c>
      <c r="AO154" s="177"/>
      <c r="AP154" s="177"/>
      <c r="AQ154" s="177">
        <f>grades!G25</f>
        <v>22.3</v>
      </c>
      <c r="AR154" s="177"/>
      <c r="AS154" s="177"/>
      <c r="AT154" s="177">
        <f>grades!I25</f>
        <v>19.649999999999999</v>
      </c>
      <c r="AU154" s="177" t="str">
        <f>grades!J25</f>
        <v>F</v>
      </c>
      <c r="AV154" s="181"/>
      <c r="AW154" s="2"/>
      <c r="AX154" s="2"/>
      <c r="AY154" s="2"/>
      <c r="AZ154" s="2"/>
    </row>
    <row r="155" spans="1:52" ht="18.95" customHeight="1">
      <c r="A155" s="9">
        <v>6</v>
      </c>
      <c r="B155" s="37"/>
      <c r="C155" s="97" t="s">
        <v>61</v>
      </c>
      <c r="D155" s="41" t="str">
        <f t="shared" si="177"/>
        <v/>
      </c>
      <c r="E155" s="41" t="str">
        <f t="shared" si="178"/>
        <v/>
      </c>
      <c r="F155" s="64" t="str">
        <f t="shared" si="179"/>
        <v/>
      </c>
      <c r="G155" s="64" t="str">
        <f t="shared" si="180"/>
        <v xml:space="preserve"> </v>
      </c>
      <c r="H155" s="393"/>
      <c r="I155" s="9">
        <v>6</v>
      </c>
      <c r="J155" s="37"/>
      <c r="K155" s="97" t="s">
        <v>61</v>
      </c>
      <c r="L155" s="41" t="str">
        <f t="shared" si="181"/>
        <v/>
      </c>
      <c r="M155" s="221" t="str">
        <f t="shared" si="182"/>
        <v/>
      </c>
      <c r="N155" s="64" t="str">
        <f t="shared" si="183"/>
        <v/>
      </c>
      <c r="O155" s="64" t="str">
        <f t="shared" si="184"/>
        <v xml:space="preserve"> </v>
      </c>
      <c r="P155" s="2"/>
      <c r="Q155" s="48" t="s">
        <v>188</v>
      </c>
      <c r="R155" s="48" t="s">
        <v>189</v>
      </c>
      <c r="S155" s="48">
        <f>IF(Q155=B150,8)+IF(Q155=B151,7)+IF(Q155=B152,6)+IF(Q155=B153,5)+IF(Q155=B154,4)+IF(Q155=B155,3)+IF(Q155=B156,2)+IF(Q155=B157,1)+IF(R155=B150,8)+IF(R155=B151,7)+IF(R155=B152,6)+IF(R155=B153,5)+IF(R155=B154,4)+IF(R155=B155,3)+IF(R155=B156,2)+IF(R155=B157,1)</f>
        <v>6</v>
      </c>
      <c r="T155" s="48">
        <f>IF(R155=J150,8)+IF(R155=J151,7)+IF(R155=J152,6)+IF(R155=J153,5)+IF(R155=J154,4)+IF(R155=J155,3)+IF(R155=J156,2)+IF(R155=J157,1)+IF(Q155=J150,8)+IF(Q155=J151,7)+IF(Q155=J152,6)+IF(Q155=J153,5)+IF(Q155=J154,4)+IF(Q155=J155,3)+IF(Q155=J156,2)+IF(Q155=J157,1)</f>
        <v>0</v>
      </c>
      <c r="U155" s="2"/>
      <c r="V155" s="12"/>
      <c r="W155" s="12"/>
      <c r="X155" s="12"/>
      <c r="Y155" s="12"/>
      <c r="Z155" s="12"/>
      <c r="AA155" s="12">
        <f>S155+T155</f>
        <v>6</v>
      </c>
      <c r="AB155" s="191"/>
      <c r="AC155" s="12"/>
      <c r="AD155" s="2"/>
      <c r="AE155" s="8"/>
      <c r="AF155" s="12"/>
      <c r="AG155" s="12"/>
      <c r="AH155" s="48" t="s">
        <v>26</v>
      </c>
      <c r="AI155" s="48"/>
      <c r="AJ155" s="48"/>
      <c r="AK155" s="177">
        <f>grades!C26</f>
        <v>9.85</v>
      </c>
      <c r="AL155" s="177"/>
      <c r="AM155" s="177"/>
      <c r="AN155" s="177">
        <f>grades!E26</f>
        <v>9.15</v>
      </c>
      <c r="AO155" s="177"/>
      <c r="AP155" s="177"/>
      <c r="AQ155" s="177">
        <f>grades!G26</f>
        <v>8.6</v>
      </c>
      <c r="AR155" s="177"/>
      <c r="AS155" s="177"/>
      <c r="AT155" s="177">
        <f>grades!I26</f>
        <v>7.85</v>
      </c>
      <c r="AU155" s="177" t="str">
        <f>grades!J26</f>
        <v>F</v>
      </c>
      <c r="AV155" s="181"/>
      <c r="AW155" s="2"/>
      <c r="AX155" s="2"/>
      <c r="AY155" s="2"/>
      <c r="AZ155" s="2"/>
    </row>
    <row r="156" spans="1:52" ht="18.95" customHeight="1">
      <c r="A156" s="9">
        <v>7</v>
      </c>
      <c r="B156" s="37"/>
      <c r="C156" s="97" t="s">
        <v>61</v>
      </c>
      <c r="D156" s="41" t="str">
        <f t="shared" si="177"/>
        <v/>
      </c>
      <c r="E156" s="41" t="str">
        <f t="shared" si="178"/>
        <v/>
      </c>
      <c r="F156" s="64" t="str">
        <f t="shared" si="179"/>
        <v/>
      </c>
      <c r="G156" s="64" t="str">
        <f t="shared" si="180"/>
        <v xml:space="preserve"> </v>
      </c>
      <c r="H156" s="393"/>
      <c r="I156" s="9">
        <v>7</v>
      </c>
      <c r="J156" s="37"/>
      <c r="K156" s="97" t="s">
        <v>61</v>
      </c>
      <c r="L156" s="41" t="str">
        <f t="shared" si="181"/>
        <v/>
      </c>
      <c r="M156" s="221" t="str">
        <f t="shared" si="182"/>
        <v/>
      </c>
      <c r="N156" s="64" t="str">
        <f t="shared" si="183"/>
        <v/>
      </c>
      <c r="O156" s="64" t="str">
        <f t="shared" si="184"/>
        <v xml:space="preserve"> </v>
      </c>
      <c r="Q156" s="48" t="s">
        <v>227</v>
      </c>
      <c r="R156" s="48" t="s">
        <v>228</v>
      </c>
      <c r="S156" s="48">
        <f>IF(Q156=B150,8)+IF(Q156=B151,7)+IF(Q156=B152,6)+IF(Q156=B153,5)+IF(Q156=B154,4)+IF(Q156=B155,3)+IF(Q156=B156,2)+IF(Q156=B157,1)+IF(R156=B150,8)+IF(R156=B151,7)+IF(R156=B152,6)+IF(R156=B153,5)+IF(R156=B154,4)+IF(R156=B155,3)+IF(R156=B156,2)+IF(R156=B157,1)</f>
        <v>0</v>
      </c>
      <c r="T156" s="48">
        <f>IF(R156=J150,8)+IF(R156=J151,7)+IF(R156=J152,6)+IF(R156=J153,5)+IF(R156=J154,4)+IF(R156=J155,3)+IF(R156=J156,2)+IF(R156=J157,1)+IF(Q156=J150,8)+IF(Q156=J151,7)+IF(Q156=J152,6)+IF(Q156=J153,5)+IF(Q156=J154,4)+IF(Q156=J155,3)+IF(Q156=J156,2)+IF(Q156=J157,1)</f>
        <v>0</v>
      </c>
      <c r="U156" s="2"/>
      <c r="V156" s="12"/>
      <c r="W156" s="12"/>
      <c r="X156" s="12"/>
      <c r="Y156" s="12"/>
      <c r="Z156" s="12"/>
      <c r="AA156" s="12"/>
      <c r="AB156" s="191">
        <f>S156+T156</f>
        <v>0</v>
      </c>
      <c r="AC156" s="12"/>
    </row>
    <row r="157" spans="1:52" ht="18.95" customHeight="1">
      <c r="A157" s="9">
        <v>8</v>
      </c>
      <c r="B157" s="37"/>
      <c r="C157" s="97" t="s">
        <v>61</v>
      </c>
      <c r="D157" s="41" t="str">
        <f t="shared" si="177"/>
        <v/>
      </c>
      <c r="E157" s="41" t="str">
        <f t="shared" si="178"/>
        <v/>
      </c>
      <c r="F157" s="64" t="str">
        <f t="shared" si="179"/>
        <v/>
      </c>
      <c r="G157" s="64" t="str">
        <f t="shared" si="180"/>
        <v xml:space="preserve"> </v>
      </c>
      <c r="H157" s="393"/>
      <c r="I157" s="9">
        <v>8</v>
      </c>
      <c r="J157" s="37"/>
      <c r="K157" s="97" t="s">
        <v>61</v>
      </c>
      <c r="L157" s="41" t="str">
        <f t="shared" si="181"/>
        <v/>
      </c>
      <c r="M157" s="221" t="str">
        <f t="shared" si="182"/>
        <v/>
      </c>
      <c r="N157" s="64" t="str">
        <f t="shared" si="183"/>
        <v/>
      </c>
      <c r="O157" s="64" t="str">
        <f t="shared" si="184"/>
        <v xml:space="preserve"> </v>
      </c>
      <c r="Q157" s="48" t="s">
        <v>208</v>
      </c>
      <c r="R157" s="48" t="s">
        <v>211</v>
      </c>
      <c r="S157" s="48">
        <f>IF(Q157=B150,8)+IF(Q157=B151,7)+IF(Q157=B152,6)+IF(Q157=B153,5)+IF(Q157=B154,4)+IF(Q157=B155,3)+IF(Q157=B156,2)+IF(Q157=B157,1)+IF(R157=B150,8)+IF(R157=B151,7)+IF(R157=B152,6)+IF(R157=B153,5)+IF(R157=B154,4)+IF(R157=B155,3)+IF(R157=B156,2)+IF(R157=B157,1)</f>
        <v>0</v>
      </c>
      <c r="T157" s="48">
        <f>IF(R157=J150,8)+IF(R157=J151,7)+IF(R157=J152,6)+IF(R157=J153,5)+IF(R157=J154,4)+IF(R157=J155,3)+IF(R157=J156,2)+IF(R157=J157,1)+IF(Q157=J150,8)+IF(Q157=J151,7)+IF(Q157=J152,6)+IF(Q157=J153,5)+IF(Q157=J154,4)+IF(Q157=J155,3)+IF(Q157=J156,2)+IF(Q157=J157,1)</f>
        <v>0</v>
      </c>
      <c r="U157" s="2"/>
      <c r="V157" s="12"/>
      <c r="W157" s="12"/>
      <c r="X157" s="12"/>
      <c r="Y157" s="12"/>
      <c r="Z157" s="12"/>
      <c r="AA157" s="12"/>
      <c r="AB157" s="191"/>
      <c r="AC157" s="12">
        <f>S157+T157</f>
        <v>0</v>
      </c>
    </row>
    <row r="158" spans="1:52" ht="18.95" customHeight="1">
      <c r="A158" s="206" t="s">
        <v>0</v>
      </c>
      <c r="B158" s="392" t="s">
        <v>102</v>
      </c>
      <c r="C158" s="392"/>
      <c r="D158" s="392"/>
      <c r="E158" s="392"/>
      <c r="F158" s="392"/>
      <c r="G158" s="392"/>
      <c r="H158" s="207"/>
      <c r="I158" s="206"/>
      <c r="J158" s="392"/>
      <c r="K158" s="392"/>
      <c r="L158" s="392"/>
      <c r="M158" s="392"/>
      <c r="N158" s="392"/>
      <c r="O158" s="392"/>
      <c r="Q158" s="96"/>
      <c r="R158" s="96"/>
      <c r="S158" s="48"/>
      <c r="T158" s="48"/>
      <c r="U158" s="2"/>
      <c r="V158" s="12"/>
      <c r="W158" s="12"/>
      <c r="X158" s="12"/>
      <c r="Y158" s="12"/>
      <c r="Z158" s="12"/>
      <c r="AA158" s="12"/>
      <c r="AB158" s="191"/>
      <c r="AC158" s="12"/>
    </row>
    <row r="159" spans="1:52" ht="18.95" customHeight="1">
      <c r="A159" s="9">
        <v>1</v>
      </c>
      <c r="B159" s="37"/>
      <c r="C159" s="97" t="s">
        <v>61</v>
      </c>
      <c r="D159" s="12" t="str">
        <f>IF(B159=0,"",VLOOKUP(B159,$AX$107:$BH$120,5,FALSE))</f>
        <v/>
      </c>
      <c r="E159" s="394" t="str">
        <f>IF(B159=0,"",VLOOKUP(B159,$AX$107:$BH$120,7,FALSE))</f>
        <v/>
      </c>
      <c r="F159" s="395"/>
      <c r="G159" s="396"/>
      <c r="H159" s="394" t="str">
        <f>IF(B159=0,"",VLOOKUP(B159,$AX$107:$BH$120,9,FALSE))</f>
        <v/>
      </c>
      <c r="I159" s="395"/>
      <c r="J159" s="395"/>
      <c r="K159" s="396"/>
      <c r="L159" s="12" t="str">
        <f>IF(B159=0,"",VLOOKUP(B159,$AX$107:$BH$120,11,FALSE))</f>
        <v/>
      </c>
      <c r="M159" s="221" t="str">
        <f>IF(B159=0,"",VLOOKUP(B159,$AX$107:$AZ$122,3,FALSE))</f>
        <v/>
      </c>
      <c r="N159" s="64"/>
      <c r="O159" s="64" t="str">
        <f>IF(C159&lt;=BY107,"AW"," ")</f>
        <v xml:space="preserve"> </v>
      </c>
      <c r="P159" s="6"/>
      <c r="Q159" s="192" t="s">
        <v>0</v>
      </c>
      <c r="R159" s="192" t="s">
        <v>210</v>
      </c>
      <c r="S159" s="192">
        <f>IF(Q159=B159,8)+IF(Q159=B160,7)+IF(Q159=B161,6)+IF(Q159=B162,5)+IF(Q159=B163,4)+IF(Q159=B164,3)+IF(Q159=B165,2)+IF(Q159=B166,1)+IF(R159=B159,8)+IF(R159=B160,7)+IF(R159=B161,6)+IF(R159=B162,5)+IF(R159=B163,4)+IF(R159=B164,3)+IF(R159=B165,2)+IF(R159=B166,1)</f>
        <v>0</v>
      </c>
      <c r="T159" s="192">
        <f>IF(Q159=J159,8)+IF(Q159=J160,7)+IF(Q159=J161,6)+IF(Q159=J162,5)+IF(Q159=J163,4)+IF(Q159=J164,3)+IF(Q159=J165,2)+IF(Q159=J166,1)+IF(R159=J159,8)+IF(R159=J160,7)+IF(R159=J161,6)+IF(R159=J162,5)+IF(R159=J163,4)+IF(R159=J164,3)+IF(R159=J165,2)+IF(R159=J166,1)</f>
        <v>0</v>
      </c>
      <c r="U159" s="2"/>
      <c r="V159" s="95">
        <f>S159+T159</f>
        <v>0</v>
      </c>
      <c r="W159" s="12"/>
      <c r="X159" s="12"/>
      <c r="Y159" s="12"/>
      <c r="Z159" s="12"/>
      <c r="AA159" s="12"/>
      <c r="AB159" s="191"/>
      <c r="AC159" s="12"/>
      <c r="AD159" s="6"/>
      <c r="AE159" s="23"/>
      <c r="AF159" s="45"/>
      <c r="AG159" s="45"/>
      <c r="AH159" s="45"/>
      <c r="AI159" s="45"/>
      <c r="AJ159" s="45"/>
      <c r="AK159" s="45"/>
      <c r="AL159" s="45"/>
      <c r="AM159" s="45"/>
      <c r="AN159" s="45"/>
      <c r="AO159" s="45"/>
      <c r="AP159" s="45"/>
      <c r="AQ159" s="45"/>
      <c r="AR159" s="45"/>
      <c r="AS159" s="45"/>
      <c r="AT159" s="45"/>
      <c r="AU159" s="45"/>
      <c r="AV159" s="45"/>
      <c r="AW159" s="45"/>
    </row>
    <row r="160" spans="1:52" ht="18.95" customHeight="1">
      <c r="A160" s="9">
        <v>2</v>
      </c>
      <c r="B160" s="37"/>
      <c r="C160" s="97" t="s">
        <v>61</v>
      </c>
      <c r="D160" s="12" t="str">
        <f t="shared" ref="D160:D166" si="185">IF(B160=0,"",VLOOKUP(B160,$AX$107:$BH$120,5,FALSE))</f>
        <v/>
      </c>
      <c r="E160" s="394" t="str">
        <f t="shared" ref="E160:E166" si="186">IF(B160=0,"",VLOOKUP(B160,$AX$107:$BH$120,7,FALSE))</f>
        <v/>
      </c>
      <c r="F160" s="395"/>
      <c r="G160" s="396"/>
      <c r="H160" s="394" t="str">
        <f t="shared" ref="H160:H166" si="187">IF(B160=0,"",VLOOKUP(B160,$AX$107:$BH$120,9,FALSE))</f>
        <v/>
      </c>
      <c r="I160" s="395"/>
      <c r="J160" s="395"/>
      <c r="K160" s="396"/>
      <c r="L160" s="12" t="str">
        <f t="shared" ref="L160:L166" si="188">IF(B160=0,"",VLOOKUP(B160,$AX$107:$BH$120,11,FALSE))</f>
        <v/>
      </c>
      <c r="M160" s="221" t="str">
        <f t="shared" ref="M160:M166" si="189">IF(B160=0,"",VLOOKUP(B160,$AX$107:$AZ$122,3,FALSE))</f>
        <v/>
      </c>
      <c r="N160" s="64"/>
      <c r="O160" s="64" t="str">
        <f t="shared" ref="O160:O166" si="190">IF(C160&lt;=BY108,"AW"," ")</f>
        <v xml:space="preserve"> </v>
      </c>
      <c r="P160" s="2"/>
      <c r="Q160" s="48" t="s">
        <v>190</v>
      </c>
      <c r="R160" s="48" t="s">
        <v>191</v>
      </c>
      <c r="S160" s="48">
        <f>IF(Q160=B159,8)+IF(Q160=B160,7)+IF(Q160=B161,6)+IF(Q160=B162,5)+IF(Q160=B163,4)+IF(Q160=B164,3)+IF(Q160=B165,2)+IF(Q160=B166,1)+IF(R160=B159,8)+IF(R160=B160,7)+IF(R160=B161,6)+IF(R160=B162,5)+IF(R160=B163,4)+IF(R160=B164,3)+IF(R160=B165,2)+IF(R160=B166,1)</f>
        <v>0</v>
      </c>
      <c r="T160" s="48">
        <f>IF(R160=J159,8)+IF(R160=J160,7)+IF(R160=J161,6)+IF(R160=J162,5)+IF(R160=J163,4)+IF(R160=J164,3)+IF(R160=J165,2)+IF(R160=J166,1)+IF(Q160=J159,8)+IF(Q160=J160,7)+IF(Q160=J161,6)+IF(Q160=J162,5)+IF(Q160=J163,4)+IF(Q160=J164,3)+IF(Q160=J165,2)+IF(Q160=J166,1)</f>
        <v>0</v>
      </c>
      <c r="U160" s="2"/>
      <c r="V160" s="12"/>
      <c r="W160" s="12">
        <f>S160+T160</f>
        <v>0</v>
      </c>
      <c r="X160" s="12"/>
      <c r="Y160" s="12"/>
      <c r="Z160" s="12"/>
      <c r="AA160" s="12"/>
      <c r="AB160" s="191"/>
      <c r="AC160" s="12"/>
      <c r="AD160" s="2"/>
      <c r="AE160" s="8"/>
      <c r="AF160" s="6"/>
      <c r="AG160" s="6"/>
      <c r="AH160" s="8"/>
      <c r="AI160" s="23"/>
      <c r="AJ160" s="23"/>
      <c r="AK160" s="8"/>
      <c r="AL160" s="23"/>
      <c r="AM160" s="23"/>
      <c r="AN160" s="8"/>
      <c r="AO160" s="23"/>
      <c r="AP160" s="23"/>
      <c r="AQ160" s="8"/>
      <c r="AR160" s="23"/>
      <c r="AS160" s="23"/>
      <c r="AT160" s="8"/>
      <c r="AU160" s="23"/>
      <c r="AV160" s="23"/>
      <c r="AW160" s="8"/>
      <c r="AX160" s="23"/>
      <c r="AY160" s="23"/>
      <c r="AZ160" s="8"/>
    </row>
    <row r="161" spans="1:52" ht="18.95" customHeight="1">
      <c r="A161" s="9">
        <v>3</v>
      </c>
      <c r="B161" s="37"/>
      <c r="C161" s="97" t="s">
        <v>61</v>
      </c>
      <c r="D161" s="12" t="str">
        <f t="shared" si="185"/>
        <v/>
      </c>
      <c r="E161" s="394" t="str">
        <f t="shared" si="186"/>
        <v/>
      </c>
      <c r="F161" s="395"/>
      <c r="G161" s="396"/>
      <c r="H161" s="394" t="str">
        <f t="shared" si="187"/>
        <v/>
      </c>
      <c r="I161" s="395"/>
      <c r="J161" s="395"/>
      <c r="K161" s="396"/>
      <c r="L161" s="12" t="str">
        <f t="shared" si="188"/>
        <v/>
      </c>
      <c r="M161" s="221" t="str">
        <f t="shared" si="189"/>
        <v/>
      </c>
      <c r="N161" s="64"/>
      <c r="O161" s="64" t="str">
        <f t="shared" si="190"/>
        <v xml:space="preserve"> </v>
      </c>
      <c r="P161" s="2"/>
      <c r="Q161" s="48" t="s">
        <v>1</v>
      </c>
      <c r="R161" s="48" t="s">
        <v>209</v>
      </c>
      <c r="S161" s="48">
        <f>IF(Q161=B159,8)+IF(Q161=B160,7)+IF(Q161=B161,6)+IF(Q161=B162,5)+IF(Q161=B163,4)+IF(Q161=B164,3)+IF(Q161=B165,2)+IF(Q161=B166,1)+IF(R161=B159,8)+IF(R161=B160,7)+IF(R161=B161,6)+IF(R161=B162,5)+IF(R161=B163,4)+IF(R161=B164,3)+IF(R161=B165,2)+IF(R161=B166,1)</f>
        <v>0</v>
      </c>
      <c r="T161" s="48">
        <f>IF(R161=J159,8)+IF(R161=J160,7)+IF(R161=J161,6)+IF(R161=J162,5)+IF(R161=J163,4)+IF(R161=J164,3)+IF(R161=J165,2)+IF(R161=J166,1)+IF(Q161=J159,8)+IF(Q161=J160,7)+IF(Q161=J161,6)+IF(Q161=J162,5)+IF(Q161=J163,4)+IF(Q161=J164,3)+IF(Q161=J165,2)+IF(Q161=J166,1)</f>
        <v>0</v>
      </c>
      <c r="U161" s="2"/>
      <c r="V161" s="12"/>
      <c r="W161" s="12"/>
      <c r="X161" s="12">
        <f>S161+T161</f>
        <v>0</v>
      </c>
      <c r="Y161" s="12"/>
      <c r="Z161" s="12"/>
      <c r="AA161" s="12"/>
      <c r="AB161" s="191"/>
      <c r="AC161" s="12"/>
      <c r="AD161" s="2"/>
      <c r="AE161" s="8"/>
      <c r="AF161" s="2"/>
      <c r="AG161" s="2"/>
      <c r="AH161" s="2"/>
      <c r="AI161" s="2"/>
      <c r="AJ161" s="2"/>
      <c r="AK161" s="2"/>
      <c r="AL161" s="2"/>
      <c r="AM161" s="2"/>
      <c r="AN161" s="2"/>
      <c r="AO161" s="2"/>
      <c r="AP161" s="2"/>
      <c r="AQ161" s="2"/>
      <c r="AR161" s="2"/>
      <c r="AS161" s="2"/>
      <c r="AT161" s="2"/>
      <c r="AU161" s="2"/>
      <c r="AV161" s="2"/>
      <c r="AW161" s="2"/>
      <c r="AX161" s="2"/>
      <c r="AY161" s="2"/>
      <c r="AZ161" s="2"/>
    </row>
    <row r="162" spans="1:52" ht="18.95" customHeight="1">
      <c r="A162" s="9">
        <v>4</v>
      </c>
      <c r="B162" s="37"/>
      <c r="C162" s="97" t="s">
        <v>61</v>
      </c>
      <c r="D162" s="12" t="str">
        <f t="shared" si="185"/>
        <v/>
      </c>
      <c r="E162" s="394" t="str">
        <f t="shared" si="186"/>
        <v/>
      </c>
      <c r="F162" s="395"/>
      <c r="G162" s="396"/>
      <c r="H162" s="394" t="str">
        <f t="shared" si="187"/>
        <v/>
      </c>
      <c r="I162" s="395"/>
      <c r="J162" s="395"/>
      <c r="K162" s="396"/>
      <c r="L162" s="12" t="str">
        <f t="shared" si="188"/>
        <v/>
      </c>
      <c r="M162" s="221" t="str">
        <f t="shared" si="189"/>
        <v/>
      </c>
      <c r="N162" s="64"/>
      <c r="O162" s="64" t="str">
        <f t="shared" si="190"/>
        <v xml:space="preserve"> </v>
      </c>
      <c r="P162" s="2"/>
      <c r="Q162" s="264" t="s">
        <v>258</v>
      </c>
      <c r="R162" s="264" t="s">
        <v>259</v>
      </c>
      <c r="S162" s="48">
        <f>IF(Q162=B159,8)+IF(Q162=B160,7)+IF(Q162=B161,6)+IF(Q162=B162,5)+IF(Q162=B163,4)+IF(Q162=B164,3)+IF(Q162=B165,2)+IF(Q162=B166,1)+IF(R162=B159,8)+IF(R162=B160,7)+IF(R162=B161,6)+IF(R162=B162,5)+IF(R162=B163,4)+IF(R162=B164,3)+IF(R162=B165,2)+IF(R162=B166,1)</f>
        <v>0</v>
      </c>
      <c r="T162" s="48">
        <f>IF(R162=J159,8)+IF(R162=J160,7)+IF(R162=J161,6)+IF(R162=J162,5)+IF(R162=J163,4)+IF(R162=J164,3)+IF(R162=J165,2)+IF(R162=J166,1)+IF(Q162=J159,8)+IF(Q162=J160,7)+IF(Q162=J161,6)+IF(Q162=J162,5)+IF(Q162=J163,4)+IF(Q162=J164,3)+IF(Q162=J165,2)+IF(Q162=J166,1)</f>
        <v>0</v>
      </c>
      <c r="U162" s="2"/>
      <c r="V162" s="12"/>
      <c r="W162" s="12"/>
      <c r="X162" s="12"/>
      <c r="Y162" s="12">
        <f>S162+T162</f>
        <v>0</v>
      </c>
      <c r="Z162" s="12"/>
      <c r="AA162" s="12"/>
      <c r="AB162" s="191"/>
      <c r="AC162" s="12"/>
      <c r="AD162" s="2"/>
      <c r="AE162" s="8"/>
      <c r="AF162" s="2"/>
      <c r="AG162" s="2"/>
      <c r="AH162" s="2"/>
      <c r="AI162" s="2"/>
      <c r="AJ162" s="2"/>
      <c r="AK162" s="2"/>
      <c r="AL162" s="2"/>
      <c r="AM162" s="2"/>
      <c r="AN162" s="2"/>
      <c r="AO162" s="2"/>
      <c r="AP162" s="2"/>
      <c r="AQ162" s="2"/>
      <c r="AR162" s="2"/>
      <c r="AS162" s="2"/>
      <c r="AT162" s="2"/>
      <c r="AU162" s="2"/>
      <c r="AV162" s="2"/>
      <c r="AW162" s="2"/>
      <c r="AX162" s="2"/>
      <c r="AY162" s="2"/>
      <c r="AZ162" s="2"/>
    </row>
    <row r="163" spans="1:52" ht="18.95" customHeight="1">
      <c r="A163" s="9">
        <v>5</v>
      </c>
      <c r="B163" s="37"/>
      <c r="C163" s="97" t="s">
        <v>61</v>
      </c>
      <c r="D163" s="265" t="str">
        <f t="shared" si="185"/>
        <v/>
      </c>
      <c r="E163" s="394" t="str">
        <f t="shared" si="186"/>
        <v/>
      </c>
      <c r="F163" s="395"/>
      <c r="G163" s="396"/>
      <c r="H163" s="394" t="str">
        <f t="shared" si="187"/>
        <v/>
      </c>
      <c r="I163" s="395"/>
      <c r="J163" s="395"/>
      <c r="K163" s="396"/>
      <c r="L163" s="265" t="str">
        <f t="shared" si="188"/>
        <v/>
      </c>
      <c r="M163" s="221" t="str">
        <f t="shared" si="189"/>
        <v/>
      </c>
      <c r="N163" s="64"/>
      <c r="O163" s="64" t="str">
        <f t="shared" si="190"/>
        <v xml:space="preserve"> </v>
      </c>
      <c r="P163" s="2"/>
      <c r="Q163" s="48" t="s">
        <v>20</v>
      </c>
      <c r="R163" s="48" t="s">
        <v>19</v>
      </c>
      <c r="S163" s="48">
        <f>IF(Q163=B159,8)+IF(Q163=B160,7)+IF(Q163=B161,6)+IF(Q163=B162,5)+IF(Q163=B163,4)+IF(Q163=B164,3)+IF(Q163=B165,2)+IF(Q163=B166,1)+IF(R163=B159,8)+IF(R163=B160,7)+IF(R163=B161,6)+IF(R163=B162,5)+IF(R163=B163,4)+IF(R163=B164,3)+IF(R163=B165,2)+IF(R163=B166,1)</f>
        <v>0</v>
      </c>
      <c r="T163" s="48">
        <f>IF(R163=J159,8)+IF(R163=J160,7)+IF(R163=J161,6)+IF(R163=J162,5)+IF(R163=J163,4)+IF(R163=J164,3)+IF(R163=J165,2)+IF(R163=J166,1)+IF(Q163=J159,8)+IF(Q163=J160,7)+IF(Q163=J161,6)+IF(Q163=J162,5)+IF(Q163=J163,4)+IF(Q163=J164,3)+IF(Q163=J165,2)+IF(Q163=J166,1)</f>
        <v>0</v>
      </c>
      <c r="U163" s="2"/>
      <c r="V163" s="12"/>
      <c r="W163" s="12"/>
      <c r="X163" s="12"/>
      <c r="Y163" s="12"/>
      <c r="Z163" s="12">
        <f>S163+T163</f>
        <v>0</v>
      </c>
      <c r="AA163" s="12"/>
      <c r="AB163" s="191"/>
      <c r="AC163" s="12"/>
      <c r="AD163" s="2"/>
      <c r="AE163" s="8"/>
      <c r="AF163" s="2"/>
      <c r="AG163" s="2"/>
      <c r="AH163" s="2"/>
      <c r="AI163" s="2"/>
      <c r="AJ163" s="2"/>
      <c r="AK163" s="2"/>
      <c r="AL163" s="2"/>
      <c r="AM163" s="2"/>
      <c r="AN163" s="2"/>
      <c r="AO163" s="2"/>
      <c r="AP163" s="2"/>
      <c r="AQ163" s="2"/>
      <c r="AR163" s="2"/>
      <c r="AS163" s="2"/>
      <c r="AT163" s="2"/>
      <c r="AU163" s="2"/>
      <c r="AV163" s="2"/>
      <c r="AW163" s="2"/>
      <c r="AX163" s="2"/>
      <c r="AY163" s="2"/>
      <c r="AZ163" s="2"/>
    </row>
    <row r="164" spans="1:52" ht="18.95" customHeight="1">
      <c r="A164" s="9">
        <v>6</v>
      </c>
      <c r="B164" s="37"/>
      <c r="C164" s="97" t="s">
        <v>61</v>
      </c>
      <c r="D164" s="265" t="str">
        <f t="shared" si="185"/>
        <v/>
      </c>
      <c r="E164" s="394" t="str">
        <f t="shared" si="186"/>
        <v/>
      </c>
      <c r="F164" s="395"/>
      <c r="G164" s="396"/>
      <c r="H164" s="394" t="str">
        <f t="shared" si="187"/>
        <v/>
      </c>
      <c r="I164" s="395"/>
      <c r="J164" s="395"/>
      <c r="K164" s="396"/>
      <c r="L164" s="265" t="str">
        <f t="shared" si="188"/>
        <v/>
      </c>
      <c r="M164" s="221" t="str">
        <f t="shared" si="189"/>
        <v/>
      </c>
      <c r="N164" s="64"/>
      <c r="O164" s="64" t="str">
        <f t="shared" si="190"/>
        <v xml:space="preserve"> </v>
      </c>
      <c r="P164" s="2"/>
      <c r="Q164" s="48" t="s">
        <v>188</v>
      </c>
      <c r="R164" s="48" t="s">
        <v>189</v>
      </c>
      <c r="S164" s="48">
        <f>IF(Q164=B159,8)+IF(Q164=B160,7)+IF(Q164=B161,6)+IF(Q164=B162,5)+IF(Q164=B163,4)+IF(Q164=B164,3)+IF(Q164=B165,2)+IF(Q164=B166,1)+IF(R164=B159,8)+IF(R164=B160,7)+IF(R164=B161,6)+IF(R164=B162,5)+IF(R164=B163,4)+IF(R164=B164,3)+IF(R164=B165,2)+IF(R164=B166,1)</f>
        <v>0</v>
      </c>
      <c r="T164" s="48">
        <f>IF(R164=J159,8)+IF(R164=J160,7)+IF(R164=J161,6)+IF(R164=J162,5)+IF(R164=J163,4)+IF(R164=J164,3)+IF(R164=J165,2)+IF(R164=J166,1)+IF(Q164=J159,8)+IF(Q164=J160,7)+IF(Q164=J161,6)+IF(Q164=J162,5)+IF(Q164=J163,4)+IF(Q164=J164,3)+IF(Q164=J165,2)+IF(Q164=J166,1)</f>
        <v>0</v>
      </c>
      <c r="U164" s="2"/>
      <c r="V164" s="12"/>
      <c r="W164" s="12"/>
      <c r="X164" s="12"/>
      <c r="Y164" s="12"/>
      <c r="Z164" s="12"/>
      <c r="AA164" s="12">
        <f>S164+T164</f>
        <v>0</v>
      </c>
      <c r="AB164" s="191"/>
      <c r="AC164" s="12"/>
      <c r="AD164" s="2"/>
      <c r="AE164" s="8"/>
      <c r="AF164" s="2"/>
      <c r="AG164" s="2"/>
      <c r="AH164" s="2"/>
      <c r="AI164" s="2"/>
      <c r="AJ164" s="2"/>
      <c r="AK164" s="2"/>
      <c r="AL164" s="2"/>
      <c r="AM164" s="2"/>
      <c r="AN164" s="2"/>
      <c r="AO164" s="2"/>
      <c r="AP164" s="2"/>
      <c r="AQ164" s="2"/>
      <c r="AR164" s="2"/>
      <c r="AS164" s="2"/>
      <c r="AT164" s="2"/>
      <c r="AU164" s="2"/>
      <c r="AV164" s="2"/>
      <c r="AW164" s="2"/>
      <c r="AX164" s="2"/>
      <c r="AY164" s="2"/>
      <c r="AZ164" s="2"/>
    </row>
    <row r="165" spans="1:52" ht="18.95" customHeight="1">
      <c r="A165" s="9">
        <v>7</v>
      </c>
      <c r="B165" s="37"/>
      <c r="C165" s="97" t="s">
        <v>61</v>
      </c>
      <c r="D165" s="41" t="str">
        <f t="shared" si="185"/>
        <v/>
      </c>
      <c r="E165" s="394" t="str">
        <f t="shared" si="186"/>
        <v/>
      </c>
      <c r="F165" s="395"/>
      <c r="G165" s="396"/>
      <c r="H165" s="394" t="str">
        <f t="shared" si="187"/>
        <v/>
      </c>
      <c r="I165" s="395"/>
      <c r="J165" s="395"/>
      <c r="K165" s="396"/>
      <c r="L165" s="41" t="str">
        <f t="shared" si="188"/>
        <v/>
      </c>
      <c r="M165" s="221" t="str">
        <f t="shared" si="189"/>
        <v/>
      </c>
      <c r="N165" s="64"/>
      <c r="O165" s="64" t="str">
        <f t="shared" si="190"/>
        <v xml:space="preserve"> </v>
      </c>
      <c r="P165" s="2"/>
      <c r="Q165" s="48" t="s">
        <v>227</v>
      </c>
      <c r="R165" s="48" t="s">
        <v>228</v>
      </c>
      <c r="S165" s="48">
        <f>IF(Q165=B159,8)+IF(Q165=B160,7)+IF(Q165=B161,6)+IF(Q165=B162,5)+IF(Q165=B163,4)+IF(Q165=B164,3)+IF(Q165=B165,2)+IF(Q165=B166,1)+IF(R165=B159,8)+IF(R165=B160,7)+IF(R165=B161,6)+IF(R165=B162,5)+IF(R165=B163,4)+IF(R165=B164,3)+IF(R165=B165,2)+IF(R165=B166,1)</f>
        <v>0</v>
      </c>
      <c r="T165" s="48">
        <f>IF(R165=J159,8)+IF(R165=J160,7)+IF(R165=J161,6)+IF(R165=J162,5)+IF(R165=J163,4)+IF(R165=J164,3)+IF(R165=J165,2)+IF(R165=J166,1)+IF(Q165=J159,8)+IF(Q165=J160,7)+IF(Q165=J161,6)+IF(Q165=J162,5)+IF(Q165=J163,4)+IF(Q165=J164,3)+IF(Q165=J165,2)+IF(Q165=J166,1)</f>
        <v>0</v>
      </c>
      <c r="U165" s="2"/>
      <c r="V165" s="12"/>
      <c r="W165" s="12"/>
      <c r="X165" s="12"/>
      <c r="Y165" s="12"/>
      <c r="Z165" s="12"/>
      <c r="AA165" s="12"/>
      <c r="AB165" s="191">
        <f>S165+T165</f>
        <v>0</v>
      </c>
      <c r="AC165" s="12"/>
      <c r="AD165" s="2"/>
      <c r="AE165" s="8"/>
      <c r="AF165" s="2"/>
      <c r="AG165" s="2"/>
      <c r="AH165" s="2"/>
      <c r="AI165" s="2"/>
      <c r="AJ165" s="2"/>
      <c r="AK165" s="2"/>
      <c r="AL165" s="2"/>
      <c r="AM165" s="2"/>
      <c r="AN165" s="2"/>
      <c r="AO165" s="2"/>
      <c r="AP165" s="2"/>
      <c r="AQ165" s="2"/>
      <c r="AR165" s="2"/>
      <c r="AS165" s="2"/>
      <c r="AT165" s="2"/>
      <c r="AU165" s="2"/>
      <c r="AV165" s="2"/>
      <c r="AW165" s="2"/>
      <c r="AX165" s="2"/>
      <c r="AY165" s="2"/>
      <c r="AZ165" s="2"/>
    </row>
    <row r="166" spans="1:52" ht="18.95" customHeight="1">
      <c r="A166" s="9">
        <v>8</v>
      </c>
      <c r="B166" s="37"/>
      <c r="C166" s="97" t="s">
        <v>61</v>
      </c>
      <c r="D166" s="41" t="str">
        <f t="shared" si="185"/>
        <v/>
      </c>
      <c r="E166" s="394" t="str">
        <f t="shared" si="186"/>
        <v/>
      </c>
      <c r="F166" s="395"/>
      <c r="G166" s="396"/>
      <c r="H166" s="394" t="str">
        <f t="shared" si="187"/>
        <v/>
      </c>
      <c r="I166" s="395"/>
      <c r="J166" s="395"/>
      <c r="K166" s="396"/>
      <c r="L166" s="41" t="str">
        <f t="shared" si="188"/>
        <v/>
      </c>
      <c r="M166" s="221" t="str">
        <f t="shared" si="189"/>
        <v/>
      </c>
      <c r="N166" s="64"/>
      <c r="O166" s="64" t="str">
        <f t="shared" si="190"/>
        <v xml:space="preserve"> </v>
      </c>
      <c r="P166" s="2"/>
      <c r="Q166" s="48" t="s">
        <v>208</v>
      </c>
      <c r="R166" s="48" t="s">
        <v>211</v>
      </c>
      <c r="S166" s="48">
        <f>IF(Q166=B159,8)+IF(Q166=B160,7)+IF(Q166=B161,6)+IF(Q166=B162,5)+IF(Q166=B163,4)+IF(Q166=B164,3)+IF(Q166=B165,2)+IF(Q166=B166,1)+IF(R166=B159,8)+IF(R166=B160,7)+IF(R166=B161,6)+IF(R166=B162,5)+IF(R166=B163,4)+IF(R166=B164,3)+IF(R166=B165,2)+IF(R166=B166,1)</f>
        <v>0</v>
      </c>
      <c r="T166" s="48">
        <f>IF(R166=J159,8)+IF(R166=J160,7)+IF(R166=J161,6)+IF(R166=J162,5)+IF(R166=J163,4)+IF(R166=J164,3)+IF(R166=J165,2)+IF(R166=J166,1)+IF(Q166=J159,8)+IF(Q166=J160,7)+IF(Q166=J161,6)+IF(Q166=J162,5)+IF(Q166=J163,4)+IF(Q166=J164,3)+IF(Q166=J165,2)+IF(Q166=J166,1)</f>
        <v>0</v>
      </c>
      <c r="U166" s="2"/>
      <c r="V166" s="12"/>
      <c r="W166" s="12"/>
      <c r="X166" s="12"/>
      <c r="Y166" s="12"/>
      <c r="Z166" s="12"/>
      <c r="AA166" s="12"/>
      <c r="AB166" s="191"/>
      <c r="AC166" s="12">
        <f>S166+T166</f>
        <v>0</v>
      </c>
      <c r="AD166" s="2"/>
      <c r="AE166" s="8"/>
      <c r="AF166" s="2"/>
      <c r="AG166" s="2"/>
      <c r="AH166" s="2"/>
      <c r="AI166" s="2"/>
      <c r="AJ166" s="2"/>
      <c r="AK166" s="2"/>
      <c r="AL166" s="2"/>
      <c r="AM166" s="2"/>
      <c r="AN166" s="2"/>
      <c r="AO166" s="2"/>
      <c r="AP166" s="2"/>
      <c r="AQ166" s="2"/>
      <c r="AR166" s="2"/>
      <c r="AS166" s="2"/>
      <c r="AT166" s="2"/>
      <c r="AU166" s="2"/>
      <c r="AV166" s="2"/>
      <c r="AW166" s="2"/>
      <c r="AX166" s="2"/>
      <c r="AY166" s="2"/>
      <c r="AZ166" s="2"/>
    </row>
    <row r="167" spans="1:52" ht="18.95" customHeight="1">
      <c r="A167" s="206" t="s">
        <v>0</v>
      </c>
      <c r="B167" s="392" t="s">
        <v>103</v>
      </c>
      <c r="C167" s="392"/>
      <c r="D167" s="392"/>
      <c r="E167" s="392"/>
      <c r="F167" s="392"/>
      <c r="G167" s="392"/>
      <c r="H167" s="207"/>
      <c r="I167" s="206" t="s">
        <v>1</v>
      </c>
      <c r="J167" s="392" t="str">
        <f>B167</f>
        <v>UNDER 15 GIRLS LONG JUMP</v>
      </c>
      <c r="K167" s="392"/>
      <c r="L167" s="392"/>
      <c r="M167" s="392"/>
      <c r="N167" s="392"/>
      <c r="O167" s="392"/>
      <c r="P167" s="2"/>
      <c r="Q167" s="96"/>
      <c r="R167" s="96"/>
      <c r="S167" s="48"/>
      <c r="T167" s="48"/>
      <c r="U167" s="2"/>
      <c r="V167" s="12"/>
      <c r="W167" s="12"/>
      <c r="X167" s="12"/>
      <c r="Y167" s="12"/>
      <c r="Z167" s="12"/>
      <c r="AA167" s="12"/>
      <c r="AB167" s="191"/>
      <c r="AC167" s="12"/>
      <c r="AD167" s="2"/>
      <c r="AE167" s="8"/>
      <c r="AF167" s="2"/>
      <c r="AG167" s="2"/>
      <c r="AH167" s="2"/>
      <c r="AI167" s="2"/>
      <c r="AJ167" s="2"/>
      <c r="AK167" s="2"/>
      <c r="AL167" s="2"/>
      <c r="AM167" s="2"/>
      <c r="AN167" s="2"/>
      <c r="AO167" s="2"/>
      <c r="AP167" s="2"/>
      <c r="AQ167" s="2"/>
      <c r="AR167" s="2"/>
      <c r="AS167" s="2"/>
      <c r="AT167" s="2"/>
      <c r="AU167" s="2"/>
      <c r="AV167" s="2"/>
      <c r="AW167" s="2"/>
      <c r="AX167" s="2"/>
      <c r="AY167" s="2"/>
      <c r="AZ167" s="2"/>
    </row>
    <row r="168" spans="1:52" ht="18.95" customHeight="1">
      <c r="A168" s="9">
        <v>1</v>
      </c>
      <c r="B168" s="37"/>
      <c r="C168" s="97"/>
      <c r="D168" s="41" t="str">
        <f>IF(B168=0,"",VLOOKUP(B168,$AF$126:$AH$141,3,FALSE))</f>
        <v/>
      </c>
      <c r="E168" s="41" t="str">
        <f>IF(B168=0,"",VLOOKUP(B168,$AU$8:$AW$23,3,FALSE))</f>
        <v/>
      </c>
      <c r="F168" s="64" t="str">
        <f>IF(C168="","",IF($AU$152="T"," ",IF($AU$152="F",IF(C168&gt;=$AK$152,"G1",IF(C168&gt;=$AN$152,"G2",IF(C168&gt;=$AQ$152,"G3",IF(C168&gt;=$AT$152,"G4","")))))))</f>
        <v/>
      </c>
      <c r="G168" s="64" t="str">
        <f>IF(C168&gt;=BU107,"AW"," ")</f>
        <v xml:space="preserve"> </v>
      </c>
      <c r="H168" s="393"/>
      <c r="I168" s="9">
        <v>1</v>
      </c>
      <c r="J168" s="37"/>
      <c r="K168" s="97"/>
      <c r="L168" s="41" t="str">
        <f>IF(J168=0,"",VLOOKUP(J168,$AF$126:$AH$141,3,FALSE))</f>
        <v/>
      </c>
      <c r="M168" s="221" t="str">
        <f>IF(J168=0,"",VLOOKUP(J168,$AU$8:$AW$23,3,FALSE))</f>
        <v/>
      </c>
      <c r="N168" s="64" t="str">
        <f>IF(K168="","",IF($AU$152="T"," ",IF($AU$152="F",IF(K168&gt;=$AK$152,"G1",IF(K168&gt;=$AN$152,"G2",IF(K168&gt;=$AQ$152,"G3",IF(K168&gt;=$AT$152,"G4","")))))))</f>
        <v/>
      </c>
      <c r="O168" s="64" t="str">
        <f>IF(K168&gt;=BU107,"AW"," ")</f>
        <v xml:space="preserve"> </v>
      </c>
      <c r="P168" s="2"/>
      <c r="Q168" s="192" t="s">
        <v>0</v>
      </c>
      <c r="R168" s="192" t="s">
        <v>210</v>
      </c>
      <c r="S168" s="192">
        <f>IF(Q168=B168,8)+IF(Q168=B169,7)+IF(Q168=B170,6)+IF(Q168=B171,5)+IF(Q168=B172,4)+IF(Q168=B173,3)+IF(Q168=B174,2)+IF(Q168=B175,1)+IF(R168=B168,8)+IF(R168=B169,7)+IF(R168=B170,6)+IF(R168=B171,5)+IF(R168=B172,4)+IF(R168=B173,3)+IF(R168=B174,2)+IF(R168=B175,1)</f>
        <v>0</v>
      </c>
      <c r="T168" s="192">
        <f>IF(Q168=J168,8)+IF(Q168=J169,7)+IF(Q168=J170,6)+IF(Q168=J171,5)+IF(Q168=J172,4)+IF(Q168=J173,3)+IF(Q168=J174,2)+IF(Q168=J175,1)+IF(R168=J168,8)+IF(R168=J169,7)+IF(R168=J170,6)+IF(R168=J171,5)+IF(R168=J172,4)+IF(R168=J173,3)+IF(R168=J174,2)+IF(R168=J175,1)</f>
        <v>0</v>
      </c>
      <c r="U168" s="2"/>
      <c r="V168" s="95">
        <f>S168+T168</f>
        <v>0</v>
      </c>
      <c r="W168" s="12"/>
      <c r="X168" s="12"/>
      <c r="Y168" s="12"/>
      <c r="Z168" s="12"/>
      <c r="AA168" s="12"/>
      <c r="AB168" s="191"/>
      <c r="AC168" s="12"/>
      <c r="AD168" s="2"/>
      <c r="AE168" s="8"/>
      <c r="AF168" s="2"/>
      <c r="AG168" s="2"/>
      <c r="AH168" s="2"/>
      <c r="AI168" s="2"/>
      <c r="AJ168" s="2"/>
      <c r="AK168" s="2"/>
      <c r="AL168" s="2"/>
      <c r="AM168" s="2"/>
      <c r="AN168" s="2"/>
      <c r="AO168" s="2"/>
      <c r="AP168" s="2"/>
      <c r="AQ168" s="2"/>
      <c r="AR168" s="2"/>
      <c r="AS168" s="2"/>
      <c r="AT168" s="2"/>
      <c r="AU168" s="2"/>
      <c r="AV168" s="2"/>
      <c r="AW168" s="2"/>
      <c r="AX168" s="2"/>
      <c r="AY168" s="2"/>
      <c r="AZ168" s="2"/>
    </row>
    <row r="169" spans="1:52" ht="18.95" customHeight="1">
      <c r="A169" s="9">
        <v>2</v>
      </c>
      <c r="B169" s="37"/>
      <c r="C169" s="97"/>
      <c r="D169" s="41" t="str">
        <f t="shared" ref="D169:D175" si="191">IF(B169=0,"",VLOOKUP(B169,$AF$126:$AH$141,3,FALSE))</f>
        <v/>
      </c>
      <c r="E169" s="41" t="str">
        <f t="shared" ref="E169:E175" si="192">IF(B169=0,"",VLOOKUP(B169,$AU$8:$AW$23,3,FALSE))</f>
        <v/>
      </c>
      <c r="F169" s="64" t="str">
        <f t="shared" ref="F169:F175" si="193">IF(C169="","",IF($AU$152="T"," ",IF($AU$152="F",IF(C169&gt;=$AK$152,"G1",IF(C169&gt;=$AN$152,"G2",IF(C169&gt;=$AQ$152,"G3",IF(C169&gt;=$AT$152,"G4","")))))))</f>
        <v/>
      </c>
      <c r="G169" s="64" t="str">
        <f t="shared" ref="G169:G175" si="194">IF(C169&gt;=BU108,"AW"," ")</f>
        <v xml:space="preserve"> </v>
      </c>
      <c r="H169" s="393"/>
      <c r="I169" s="9">
        <v>2</v>
      </c>
      <c r="J169" s="37"/>
      <c r="K169" s="97"/>
      <c r="L169" s="41" t="str">
        <f t="shared" ref="L169:L175" si="195">IF(J169=0,"",VLOOKUP(J169,$AF$126:$AH$141,3,FALSE))</f>
        <v/>
      </c>
      <c r="M169" s="221" t="str">
        <f t="shared" ref="M169:M175" si="196">IF(J169=0,"",VLOOKUP(J169,$AU$8:$AW$23,3,FALSE))</f>
        <v/>
      </c>
      <c r="N169" s="64" t="str">
        <f t="shared" ref="N169:N175" si="197">IF(K169="","",IF($AU$152="T"," ",IF($AU$152="F",IF(K169&gt;=$AK$152,"G1",IF(K169&gt;=$AN$152,"G2",IF(K169&gt;=$AQ$152,"G3",IF(K169&gt;=$AT$152,"G4","")))))))</f>
        <v/>
      </c>
      <c r="O169" s="64" t="str">
        <f t="shared" ref="O169:O175" si="198">IF(K169&gt;=BU108,"AW"," ")</f>
        <v xml:space="preserve"> </v>
      </c>
      <c r="P169" s="2"/>
      <c r="Q169" s="48" t="s">
        <v>190</v>
      </c>
      <c r="R169" s="48" t="s">
        <v>191</v>
      </c>
      <c r="S169" s="48">
        <f>IF(Q169=B168,8)+IF(Q169=B169,7)+IF(Q169=B170,6)+IF(Q169=B171,5)+IF(Q169=B172,4)+IF(Q169=B173,3)+IF(Q169=B174,2)+IF(Q169=B175,1)+IF(R169=B168,8)+IF(R169=B169,7)+IF(R169=B170,6)+IF(R169=B171,5)+IF(R169=B172,4)+IF(R169=B173,3)+IF(R169=B174,2)+IF(R169=B175,1)</f>
        <v>0</v>
      </c>
      <c r="T169" s="48">
        <f>IF(R169=J168,8)+IF(R169=J169,7)+IF(R169=J170,6)+IF(R169=J171,5)+IF(R169=J172,4)+IF(R169=J173,3)+IF(R169=J174,2)+IF(R169=J175,1)+IF(Q169=J168,8)+IF(Q169=J169,7)+IF(Q169=J170,6)+IF(Q169=J171,5)+IF(Q169=J172,4)+IF(Q169=J173,3)+IF(Q169=J174,2)+IF(Q169=J175,1)</f>
        <v>0</v>
      </c>
      <c r="U169" s="2"/>
      <c r="V169" s="12"/>
      <c r="W169" s="12">
        <f>S169+T169</f>
        <v>0</v>
      </c>
      <c r="X169" s="12"/>
      <c r="Y169" s="12"/>
      <c r="Z169" s="12"/>
      <c r="AA169" s="12"/>
      <c r="AB169" s="191"/>
      <c r="AC169" s="12"/>
      <c r="AD169" s="2"/>
      <c r="AE169" s="8"/>
      <c r="AF169" s="2"/>
      <c r="AG169" s="2"/>
      <c r="AH169" s="2"/>
      <c r="AI169" s="2"/>
      <c r="AJ169" s="2"/>
      <c r="AK169" s="2"/>
      <c r="AL169" s="2"/>
      <c r="AM169" s="2"/>
      <c r="AN169" s="2"/>
      <c r="AO169" s="2"/>
      <c r="AP169" s="2"/>
      <c r="AQ169" s="2"/>
      <c r="AR169" s="2"/>
      <c r="AS169" s="2"/>
      <c r="AT169" s="2"/>
      <c r="AU169" s="2"/>
      <c r="AV169" s="2"/>
      <c r="AW169" s="2"/>
      <c r="AX169" s="2"/>
      <c r="AY169" s="2"/>
      <c r="AZ169" s="2"/>
    </row>
    <row r="170" spans="1:52" ht="18.95" customHeight="1">
      <c r="A170" s="9">
        <v>3</v>
      </c>
      <c r="B170" s="37"/>
      <c r="C170" s="97"/>
      <c r="D170" s="41" t="str">
        <f t="shared" si="191"/>
        <v/>
      </c>
      <c r="E170" s="41" t="str">
        <f t="shared" si="192"/>
        <v/>
      </c>
      <c r="F170" s="64" t="str">
        <f t="shared" si="193"/>
        <v/>
      </c>
      <c r="G170" s="64" t="str">
        <f t="shared" si="194"/>
        <v xml:space="preserve"> </v>
      </c>
      <c r="H170" s="393"/>
      <c r="I170" s="9">
        <v>3</v>
      </c>
      <c r="J170" s="37"/>
      <c r="K170" s="97"/>
      <c r="L170" s="41" t="str">
        <f t="shared" si="195"/>
        <v/>
      </c>
      <c r="M170" s="221" t="str">
        <f t="shared" si="196"/>
        <v/>
      </c>
      <c r="N170" s="64" t="str">
        <f t="shared" si="197"/>
        <v/>
      </c>
      <c r="O170" s="64" t="str">
        <f t="shared" si="198"/>
        <v xml:space="preserve"> </v>
      </c>
      <c r="P170" s="2"/>
      <c r="Q170" s="48" t="s">
        <v>1</v>
      </c>
      <c r="R170" s="48" t="s">
        <v>209</v>
      </c>
      <c r="S170" s="48">
        <f>IF(Q170=B168,8)+IF(Q170=B169,7)+IF(Q170=B170,6)+IF(Q170=B171,5)+IF(Q170=B172,4)+IF(Q170=B173,3)+IF(Q170=B174,2)+IF(Q170=B175,1)+IF(R170=B168,8)+IF(R170=B169,7)+IF(R170=B170,6)+IF(R170=B171,5)+IF(R170=B172,4)+IF(R170=B173,3)+IF(R170=B174,2)+IF(R170=B175,1)</f>
        <v>0</v>
      </c>
      <c r="T170" s="48">
        <f>IF(R170=J168,8)+IF(R170=J169,7)+IF(R170=J170,6)+IF(R170=J171,5)+IF(R170=J172,4)+IF(R170=J173,3)+IF(R170=J174,2)+IF(R170=J175,1)+IF(Q170=J168,8)+IF(Q170=J169,7)+IF(Q170=J170,6)+IF(Q170=J171,5)+IF(Q170=J172,4)+IF(Q170=J173,3)+IF(Q170=J174,2)+IF(Q170=J175,1)</f>
        <v>0</v>
      </c>
      <c r="U170" s="2"/>
      <c r="V170" s="12"/>
      <c r="W170" s="12"/>
      <c r="X170" s="12">
        <f>S170+T170</f>
        <v>0</v>
      </c>
      <c r="Y170" s="12"/>
      <c r="Z170" s="12"/>
      <c r="AA170" s="12"/>
      <c r="AB170" s="191"/>
      <c r="AC170" s="12"/>
      <c r="AD170" s="2"/>
      <c r="AE170" s="8"/>
      <c r="AF170" s="2"/>
      <c r="AG170" s="2"/>
      <c r="AH170" s="2"/>
      <c r="AI170" s="2"/>
      <c r="AJ170" s="2"/>
      <c r="AK170" s="2"/>
      <c r="AL170" s="2"/>
      <c r="AM170" s="2"/>
      <c r="AN170" s="2"/>
      <c r="AO170" s="2"/>
      <c r="AP170" s="2"/>
      <c r="AQ170" s="2"/>
      <c r="AR170" s="2"/>
      <c r="AS170" s="2"/>
      <c r="AT170" s="2"/>
      <c r="AU170" s="2"/>
      <c r="AV170" s="2"/>
      <c r="AW170" s="2"/>
      <c r="AX170" s="2"/>
      <c r="AY170" s="2"/>
      <c r="AZ170" s="2"/>
    </row>
    <row r="171" spans="1:52" ht="18.95" customHeight="1">
      <c r="A171" s="9">
        <v>4</v>
      </c>
      <c r="B171" s="37"/>
      <c r="C171" s="97"/>
      <c r="D171" s="41" t="str">
        <f t="shared" si="191"/>
        <v/>
      </c>
      <c r="E171" s="41" t="str">
        <f t="shared" si="192"/>
        <v/>
      </c>
      <c r="F171" s="64" t="str">
        <f t="shared" si="193"/>
        <v/>
      </c>
      <c r="G171" s="64" t="str">
        <f t="shared" si="194"/>
        <v xml:space="preserve"> </v>
      </c>
      <c r="H171" s="393"/>
      <c r="I171" s="9">
        <v>4</v>
      </c>
      <c r="J171" s="37"/>
      <c r="K171" s="97"/>
      <c r="L171" s="41" t="str">
        <f t="shared" si="195"/>
        <v/>
      </c>
      <c r="M171" s="221" t="str">
        <f t="shared" si="196"/>
        <v/>
      </c>
      <c r="N171" s="64" t="str">
        <f t="shared" si="197"/>
        <v/>
      </c>
      <c r="O171" s="64" t="str">
        <f t="shared" si="198"/>
        <v xml:space="preserve"> </v>
      </c>
      <c r="P171" s="2"/>
      <c r="Q171" s="264" t="s">
        <v>258</v>
      </c>
      <c r="R171" s="264" t="s">
        <v>259</v>
      </c>
      <c r="S171" s="48">
        <f>IF(Q171=B168,8)+IF(Q171=B169,7)+IF(Q171=B170,6)+IF(Q171=B171,5)+IF(Q171=B172,4)+IF(Q171=B173,3)+IF(Q171=B174,2)+IF(Q171=B175,1)+IF(R171=B168,8)+IF(R171=B169,7)+IF(R171=B170,6)+IF(R171=B171,5)+IF(R171=B172,4)+IF(R171=B173,3)+IF(R171=B174,2)+IF(R171=B175,1)</f>
        <v>0</v>
      </c>
      <c r="T171" s="48">
        <f>IF(R171=J168,8)+IF(R171=J169,7)+IF(R171=J170,6)+IF(R171=J171,5)+IF(R171=J172,4)+IF(R171=J173,3)+IF(R171=J174,2)+IF(R171=J175,1)+IF(Q171=J168,8)+IF(Q171=J169,7)+IF(Q171=J170,6)+IF(Q171=J171,5)+IF(Q171=J172,4)+IF(Q171=J173,3)+IF(Q171=J174,2)+IF(Q171=J175,1)</f>
        <v>0</v>
      </c>
      <c r="U171" s="2"/>
      <c r="V171" s="12"/>
      <c r="W171" s="12"/>
      <c r="X171" s="12"/>
      <c r="Y171" s="12">
        <f>S171+T171</f>
        <v>0</v>
      </c>
      <c r="Z171" s="12"/>
      <c r="AA171" s="12"/>
      <c r="AB171" s="191"/>
      <c r="AC171" s="12"/>
      <c r="AD171" s="2"/>
      <c r="AE171" s="8"/>
      <c r="AF171" s="2"/>
      <c r="AG171" s="2"/>
      <c r="AH171" s="2"/>
      <c r="AI171" s="2"/>
      <c r="AJ171" s="2"/>
      <c r="AK171" s="2"/>
      <c r="AL171" s="2"/>
      <c r="AM171" s="2"/>
      <c r="AN171" s="2"/>
      <c r="AO171" s="2"/>
      <c r="AP171" s="2"/>
      <c r="AQ171" s="2"/>
      <c r="AR171" s="2"/>
      <c r="AS171" s="2"/>
      <c r="AT171" s="2"/>
      <c r="AU171" s="2"/>
      <c r="AV171" s="2"/>
      <c r="AW171" s="2"/>
      <c r="AX171" s="2"/>
      <c r="AY171" s="2"/>
      <c r="AZ171" s="2"/>
    </row>
    <row r="172" spans="1:52" ht="18.95" customHeight="1">
      <c r="A172" s="9">
        <v>5</v>
      </c>
      <c r="B172" s="37"/>
      <c r="C172" s="97"/>
      <c r="D172" s="41" t="str">
        <f t="shared" si="191"/>
        <v/>
      </c>
      <c r="E172" s="41" t="str">
        <f t="shared" si="192"/>
        <v/>
      </c>
      <c r="F172" s="64" t="str">
        <f t="shared" si="193"/>
        <v/>
      </c>
      <c r="G172" s="64" t="str">
        <f t="shared" si="194"/>
        <v xml:space="preserve"> </v>
      </c>
      <c r="H172" s="393"/>
      <c r="I172" s="9">
        <v>5</v>
      </c>
      <c r="J172" s="37"/>
      <c r="K172" s="97"/>
      <c r="L172" s="41" t="str">
        <f t="shared" si="195"/>
        <v/>
      </c>
      <c r="M172" s="221" t="str">
        <f t="shared" si="196"/>
        <v/>
      </c>
      <c r="N172" s="64" t="str">
        <f t="shared" si="197"/>
        <v/>
      </c>
      <c r="O172" s="64" t="str">
        <f t="shared" si="198"/>
        <v xml:space="preserve"> </v>
      </c>
      <c r="P172" s="2"/>
      <c r="Q172" s="48" t="s">
        <v>20</v>
      </c>
      <c r="R172" s="48" t="s">
        <v>19</v>
      </c>
      <c r="S172" s="48">
        <f>IF(Q172=B168,8)+IF(Q172=B169,7)+IF(Q172=B170,6)+IF(Q172=B171,5)+IF(Q172=B172,4)+IF(Q172=B173,3)+IF(Q172=B174,2)+IF(Q172=B175,1)+IF(R172=B168,8)+IF(R172=B169,7)+IF(R172=B170,6)+IF(R172=B171,5)+IF(R172=B172,4)+IF(R172=B173,3)+IF(R172=B174,2)+IF(R172=B175,1)</f>
        <v>0</v>
      </c>
      <c r="T172" s="48">
        <f>IF(R172=J168,8)+IF(R172=J169,7)+IF(R172=J170,6)+IF(R172=J171,5)+IF(R172=J172,4)+IF(R172=J173,3)+IF(R172=J174,2)+IF(R172=J175,1)+IF(Q172=J168,8)+IF(Q172=J169,7)+IF(Q172=J170,6)+IF(Q172=J171,5)+IF(Q172=J172,4)+IF(Q172=J173,3)+IF(Q172=J174,2)+IF(Q172=J175,1)</f>
        <v>0</v>
      </c>
      <c r="U172" s="2"/>
      <c r="V172" s="12"/>
      <c r="W172" s="12"/>
      <c r="X172" s="12"/>
      <c r="Y172" s="12"/>
      <c r="Z172" s="12">
        <f>S172+T172</f>
        <v>0</v>
      </c>
      <c r="AA172" s="12"/>
      <c r="AB172" s="191"/>
      <c r="AC172" s="12"/>
      <c r="AD172" s="2"/>
      <c r="AE172" s="8"/>
      <c r="AF172" s="2"/>
      <c r="AG172" s="2"/>
      <c r="AH172" s="2"/>
      <c r="AI172" s="2"/>
      <c r="AJ172" s="2"/>
      <c r="AK172" s="2"/>
      <c r="AL172" s="2"/>
      <c r="AM172" s="2"/>
      <c r="AN172" s="2"/>
      <c r="AO172" s="2"/>
      <c r="AP172" s="2"/>
      <c r="AQ172" s="2"/>
      <c r="AR172" s="2"/>
      <c r="AS172" s="2"/>
      <c r="AT172" s="2"/>
      <c r="AU172" s="2"/>
      <c r="AV172" s="2"/>
      <c r="AW172" s="2"/>
      <c r="AX172" s="2"/>
      <c r="AY172" s="2"/>
      <c r="AZ172" s="2"/>
    </row>
    <row r="173" spans="1:52" ht="18.95" customHeight="1">
      <c r="A173" s="9">
        <v>6</v>
      </c>
      <c r="B173" s="37"/>
      <c r="C173" s="97"/>
      <c r="D173" s="41" t="str">
        <f t="shared" si="191"/>
        <v/>
      </c>
      <c r="E173" s="41" t="str">
        <f t="shared" si="192"/>
        <v/>
      </c>
      <c r="F173" s="64" t="str">
        <f t="shared" si="193"/>
        <v/>
      </c>
      <c r="G173" s="64" t="str">
        <f t="shared" si="194"/>
        <v xml:space="preserve"> </v>
      </c>
      <c r="H173" s="393"/>
      <c r="I173" s="9">
        <v>6</v>
      </c>
      <c r="J173" s="37"/>
      <c r="K173" s="97"/>
      <c r="L173" s="41" t="str">
        <f t="shared" si="195"/>
        <v/>
      </c>
      <c r="M173" s="221" t="str">
        <f t="shared" si="196"/>
        <v/>
      </c>
      <c r="N173" s="64" t="str">
        <f t="shared" si="197"/>
        <v/>
      </c>
      <c r="O173" s="64" t="str">
        <f t="shared" si="198"/>
        <v xml:space="preserve"> </v>
      </c>
      <c r="P173" s="2"/>
      <c r="Q173" s="48" t="s">
        <v>188</v>
      </c>
      <c r="R173" s="48" t="s">
        <v>189</v>
      </c>
      <c r="S173" s="48">
        <f>IF(Q173=B168,8)+IF(Q173=B169,7)+IF(Q173=B170,6)+IF(Q173=B171,5)+IF(Q173=B172,4)+IF(Q173=B173,3)+IF(Q173=B174,2)+IF(Q173=B175,1)+IF(R173=B168,8)+IF(R173=B169,7)+IF(R173=B170,6)+IF(R173=B171,5)+IF(R173=B172,4)+IF(R173=B173,3)+IF(R173=B174,2)+IF(R173=B175,1)</f>
        <v>0</v>
      </c>
      <c r="T173" s="48">
        <f>IF(R173=J168,8)+IF(R173=J169,7)+IF(R173=J170,6)+IF(R173=J171,5)+IF(R173=J172,4)+IF(R173=J173,3)+IF(R173=J174,2)+IF(R173=J175,1)+IF(Q173=J168,8)+IF(Q173=J169,7)+IF(Q173=J170,6)+IF(Q173=J171,5)+IF(Q173=J172,4)+IF(Q173=J173,3)+IF(Q173=J174,2)+IF(Q173=J175,1)</f>
        <v>0</v>
      </c>
      <c r="U173" s="2"/>
      <c r="V173" s="12"/>
      <c r="W173" s="12"/>
      <c r="X173" s="12"/>
      <c r="Y173" s="12"/>
      <c r="Z173" s="12"/>
      <c r="AA173" s="12">
        <f>S173+T173</f>
        <v>0</v>
      </c>
      <c r="AB173" s="191"/>
      <c r="AC173" s="12"/>
      <c r="AD173" s="2"/>
      <c r="AE173" s="8"/>
      <c r="AF173" s="2"/>
      <c r="AG173" s="2"/>
      <c r="AH173" s="2"/>
      <c r="AI173" s="2"/>
      <c r="AJ173" s="2"/>
      <c r="AK173" s="2"/>
      <c r="AL173" s="2"/>
      <c r="AM173" s="2"/>
      <c r="AN173" s="2"/>
      <c r="AO173" s="2"/>
      <c r="AP173" s="2"/>
      <c r="AQ173" s="2"/>
      <c r="AR173" s="2"/>
      <c r="AS173" s="2"/>
      <c r="AT173" s="2"/>
      <c r="AU173" s="2"/>
      <c r="AV173" s="2"/>
      <c r="AW173" s="2"/>
      <c r="AX173" s="2"/>
      <c r="AY173" s="2"/>
      <c r="AZ173" s="2"/>
    </row>
    <row r="174" spans="1:52" ht="18.95" customHeight="1">
      <c r="A174" s="9">
        <v>7</v>
      </c>
      <c r="B174" s="37"/>
      <c r="C174" s="97"/>
      <c r="D174" s="41" t="str">
        <f t="shared" si="191"/>
        <v/>
      </c>
      <c r="E174" s="41" t="str">
        <f t="shared" si="192"/>
        <v/>
      </c>
      <c r="F174" s="64" t="str">
        <f t="shared" si="193"/>
        <v/>
      </c>
      <c r="G174" s="64" t="str">
        <f t="shared" si="194"/>
        <v xml:space="preserve"> </v>
      </c>
      <c r="H174" s="393"/>
      <c r="I174" s="9">
        <v>7</v>
      </c>
      <c r="J174" s="106"/>
      <c r="K174" s="97"/>
      <c r="L174" s="41" t="str">
        <f t="shared" si="195"/>
        <v/>
      </c>
      <c r="M174" s="221" t="str">
        <f t="shared" si="196"/>
        <v/>
      </c>
      <c r="N174" s="64" t="str">
        <f t="shared" si="197"/>
        <v/>
      </c>
      <c r="O174" s="64" t="str">
        <f t="shared" si="198"/>
        <v xml:space="preserve"> </v>
      </c>
      <c r="P174" s="2"/>
      <c r="Q174" s="48" t="s">
        <v>227</v>
      </c>
      <c r="R174" s="48" t="s">
        <v>228</v>
      </c>
      <c r="S174" s="48">
        <f>IF(Q174=B168,8)+IF(Q174=B169,7)+IF(Q174=B170,6)+IF(Q174=B171,5)+IF(Q174=B172,4)+IF(Q174=B173,3)+IF(Q174=B174,2)+IF(Q174=B175,1)+IF(R174=B168,8)+IF(R174=B169,7)+IF(R174=B170,6)+IF(R174=B171,5)+IF(R174=B172,4)+IF(R174=B173,3)+IF(R174=B174,2)+IF(R174=B175,1)</f>
        <v>0</v>
      </c>
      <c r="T174" s="48">
        <f>IF(R174=J168,8)+IF(R174=J169,7)+IF(R174=J170,6)+IF(R174=J171,5)+IF(R174=J172,4)+IF(R174=J173,3)+IF(R174=J174,2)+IF(R174=J175,1)+IF(Q174=J168,8)+IF(Q174=J169,7)+IF(Q174=J170,6)+IF(Q174=J171,5)+IF(Q174=J172,4)+IF(Q174=J173,3)+IF(Q174=J174,2)+IF(Q174=J175,1)</f>
        <v>0</v>
      </c>
      <c r="U174" s="2"/>
      <c r="V174" s="12"/>
      <c r="W174" s="12"/>
      <c r="X174" s="12"/>
      <c r="Y174" s="12"/>
      <c r="Z174" s="12"/>
      <c r="AA174" s="12"/>
      <c r="AB174" s="191">
        <f>S174+T174</f>
        <v>0</v>
      </c>
      <c r="AC174" s="12"/>
      <c r="AD174" s="2"/>
      <c r="AE174" s="8"/>
      <c r="AF174" s="2"/>
      <c r="AG174" s="2"/>
      <c r="AH174" s="2"/>
      <c r="AI174" s="2"/>
      <c r="AJ174" s="2"/>
      <c r="AK174" s="2"/>
      <c r="AL174" s="2"/>
      <c r="AM174" s="2"/>
      <c r="AN174" s="2"/>
      <c r="AO174" s="2"/>
      <c r="AP174" s="2"/>
      <c r="AQ174" s="2"/>
      <c r="AR174" s="2"/>
      <c r="AS174" s="2"/>
      <c r="AT174" s="2"/>
      <c r="AU174" s="2"/>
      <c r="AV174" s="2"/>
      <c r="AW174" s="2"/>
      <c r="AX174" s="2"/>
      <c r="AY174" s="2"/>
      <c r="AZ174" s="2"/>
    </row>
    <row r="175" spans="1:52" ht="18.95" customHeight="1">
      <c r="A175" s="9">
        <v>8</v>
      </c>
      <c r="B175" s="106"/>
      <c r="C175" s="97"/>
      <c r="D175" s="41" t="str">
        <f t="shared" si="191"/>
        <v/>
      </c>
      <c r="E175" s="41" t="str">
        <f t="shared" si="192"/>
        <v/>
      </c>
      <c r="F175" s="64" t="str">
        <f t="shared" si="193"/>
        <v/>
      </c>
      <c r="G175" s="64" t="str">
        <f t="shared" si="194"/>
        <v xml:space="preserve"> </v>
      </c>
      <c r="H175" s="393"/>
      <c r="I175" s="9">
        <v>8</v>
      </c>
      <c r="J175" s="106"/>
      <c r="K175" s="97"/>
      <c r="L175" s="41" t="str">
        <f t="shared" si="195"/>
        <v/>
      </c>
      <c r="M175" s="221" t="str">
        <f t="shared" si="196"/>
        <v/>
      </c>
      <c r="N175" s="64" t="str">
        <f t="shared" si="197"/>
        <v/>
      </c>
      <c r="O175" s="64" t="str">
        <f t="shared" si="198"/>
        <v xml:space="preserve"> </v>
      </c>
      <c r="P175" s="2"/>
      <c r="Q175" s="48" t="s">
        <v>208</v>
      </c>
      <c r="R175" s="48" t="s">
        <v>211</v>
      </c>
      <c r="S175" s="48">
        <f>IF(Q175=B168,8)+IF(Q175=B169,7)+IF(Q175=B170,6)+IF(Q175=B171,5)+IF(Q175=B172,4)+IF(Q175=B173,3)+IF(Q175=B174,2)+IF(Q175=B175,1)+IF(R175=B168,8)+IF(R175=B169,7)+IF(R175=B170,6)+IF(R175=B171,5)+IF(R175=B172,4)+IF(R175=B173,3)+IF(R175=B174,2)+IF(R175=B175,1)</f>
        <v>0</v>
      </c>
      <c r="T175" s="48">
        <f>IF(R175=J168,8)+IF(R175=J169,7)+IF(R175=J170,6)+IF(R175=J171,5)+IF(R175=J172,4)+IF(R175=J173,3)+IF(R175=J174,2)+IF(R175=J175,1)+IF(Q175=J168,8)+IF(Q175=J169,7)+IF(Q175=J170,6)+IF(Q175=J171,5)+IF(Q175=J172,4)+IF(Q175=J173,3)+IF(Q175=J174,2)+IF(Q175=J175,1)</f>
        <v>0</v>
      </c>
      <c r="U175" s="2"/>
      <c r="V175" s="12"/>
      <c r="W175" s="12"/>
      <c r="X175" s="12"/>
      <c r="Y175" s="12"/>
      <c r="Z175" s="12"/>
      <c r="AA175" s="12"/>
      <c r="AB175" s="191"/>
      <c r="AC175" s="12">
        <f>S175+T175</f>
        <v>0</v>
      </c>
      <c r="AD175" s="2"/>
      <c r="AE175" s="8"/>
      <c r="AF175" s="31"/>
      <c r="AG175" s="31"/>
      <c r="AH175" s="31"/>
      <c r="AI175" s="31"/>
      <c r="AJ175" s="31"/>
      <c r="AK175" s="31"/>
      <c r="AL175" s="31"/>
      <c r="AM175" s="31"/>
      <c r="AN175" s="31"/>
      <c r="AO175" s="31"/>
      <c r="AP175" s="31"/>
      <c r="AQ175" s="31"/>
      <c r="AR175" s="31"/>
      <c r="AS175" s="31"/>
      <c r="AT175" s="31"/>
      <c r="AU175" s="31"/>
      <c r="AV175" s="31"/>
      <c r="AW175" s="31"/>
      <c r="AX175" s="31"/>
      <c r="AY175" s="31"/>
      <c r="AZ175" s="31"/>
    </row>
    <row r="176" spans="1:52" ht="18.95" customHeight="1">
      <c r="A176" s="206" t="s">
        <v>0</v>
      </c>
      <c r="B176" s="392" t="s">
        <v>104</v>
      </c>
      <c r="C176" s="392"/>
      <c r="D176" s="392"/>
      <c r="E176" s="392"/>
      <c r="F176" s="392"/>
      <c r="G176" s="392"/>
      <c r="H176" s="207"/>
      <c r="I176" s="206" t="s">
        <v>1</v>
      </c>
      <c r="J176" s="392" t="str">
        <f>B176</f>
        <v>UNDER 15 GIRLS HIGH JUMP</v>
      </c>
      <c r="K176" s="392"/>
      <c r="L176" s="392"/>
      <c r="M176" s="392"/>
      <c r="N176" s="392"/>
      <c r="O176" s="392"/>
      <c r="P176" s="2"/>
      <c r="Q176" s="96"/>
      <c r="R176" s="96"/>
      <c r="S176" s="48"/>
      <c r="T176" s="48"/>
      <c r="U176" s="2"/>
      <c r="V176" s="12"/>
      <c r="W176" s="12"/>
      <c r="X176" s="12"/>
      <c r="Y176" s="12"/>
      <c r="Z176" s="12"/>
      <c r="AA176" s="12"/>
      <c r="AB176" s="191"/>
      <c r="AC176" s="12"/>
      <c r="AD176" s="2"/>
      <c r="AE176" s="8"/>
      <c r="AF176" s="31"/>
      <c r="AG176" s="31"/>
      <c r="AH176" s="31"/>
      <c r="AI176" s="31"/>
      <c r="AJ176" s="31"/>
      <c r="AK176" s="31"/>
      <c r="AL176" s="31"/>
      <c r="AM176" s="31"/>
      <c r="AN176" s="31"/>
      <c r="AO176" s="31"/>
      <c r="AP176" s="31"/>
      <c r="AQ176" s="31"/>
      <c r="AR176" s="31"/>
      <c r="AS176" s="31"/>
      <c r="AT176" s="31"/>
      <c r="AU176" s="2"/>
      <c r="AV176" s="2"/>
      <c r="AW176" s="2"/>
      <c r="AX176" s="2"/>
      <c r="AY176" s="2"/>
      <c r="AZ176" s="2"/>
    </row>
    <row r="177" spans="1:52" ht="18.95" customHeight="1">
      <c r="A177" s="9">
        <v>1</v>
      </c>
      <c r="B177" s="364" t="s">
        <v>190</v>
      </c>
      <c r="C177" s="97">
        <v>1.6</v>
      </c>
      <c r="D177" s="41" t="str">
        <f>IF(B177=0,"",VLOOKUP(B177,$AI$126:$AK$141,3,FALSE))</f>
        <v>REBECCA SCOTT</v>
      </c>
      <c r="E177" s="41" t="str">
        <f>IF(B177=0,"",VLOOKUP(B177,$AU$8:$AW$23,3,FALSE))</f>
        <v>BANBURY</v>
      </c>
      <c r="F177" s="64" t="str">
        <f>IF(C177="","",IF($AU$151="T"," ",IF($AU$151="F",IF(C177&gt;=$AK$151,"G1",IF(C177&gt;=$AN$151,"G2",IF(C177&gt;=$AQ$151,"G3",IF(C177&gt;=$AT$151,"G4","")))))))</f>
        <v>G1</v>
      </c>
      <c r="G177" s="64" t="str">
        <f>IF(C177&gt;=BT107,"AW"," ")</f>
        <v>AW</v>
      </c>
      <c r="H177" s="393"/>
      <c r="I177" s="9">
        <v>1</v>
      </c>
      <c r="J177" s="364" t="s">
        <v>189</v>
      </c>
      <c r="K177" s="97">
        <v>1.3</v>
      </c>
      <c r="L177" s="41" t="str">
        <f>IF(J177=0,"",VLOOKUP(J177,$AI$126:$AK$141,3,FALSE))</f>
        <v>Abbey Cottam</v>
      </c>
      <c r="M177" s="221" t="str">
        <f>IF(J177=0,"",VLOOKUP(J177,$AU$8:$AW$23,3,FALSE))</f>
        <v>RADLEY</v>
      </c>
      <c r="N177" s="64" t="str">
        <f>IF(K177="","",IF($AU$151="T"," ",IF($AU$151="F",IF(K177&gt;=$AK$151,"G1",IF(K177&gt;=$AN$151,"G2",IF(K177&gt;=$AQ$151,"G3",IF(K177&gt;=$AT$151,"G4","")))))))</f>
        <v/>
      </c>
      <c r="O177" s="64" t="str">
        <f>IF(K177&gt;=BT107,"AW"," ")</f>
        <v xml:space="preserve"> </v>
      </c>
      <c r="P177" s="2"/>
      <c r="Q177" s="192" t="s">
        <v>0</v>
      </c>
      <c r="R177" s="192" t="s">
        <v>210</v>
      </c>
      <c r="S177" s="192">
        <f>IF(Q177=B177,8)+IF(Q177=B178,7)+IF(Q177=B179,6)+IF(Q177=B180,5)+IF(Q177=B181,4)+IF(Q177=B182,3)+IF(Q177=B183,2)+IF(Q177=B184,1)+IF(R177=B177,8)+IF(R177=B178,7)+IF(R177=B179,6)+IF(R177=B180,5)+IF(R177=B181,4)+IF(R177=B182,3)+IF(R177=B183,2)+IF(R177=B184,1)</f>
        <v>0</v>
      </c>
      <c r="T177" s="192">
        <f>IF(Q177=J177,8)+IF(Q177=J178,7)+IF(Q177=J179,6)+IF(Q177=J180,5)+IF(Q177=J181,4)+IF(Q177=J182,3)+IF(Q177=J183,2)+IF(Q177=J184,1)+IF(R177=J177,8)+IF(R177=J178,7)+IF(R177=J179,6)+IF(R177=J180,5)+IF(R177=J181,4)+IF(R177=J182,3)+IF(R177=J183,2)+IF(R177=J184,1)</f>
        <v>0</v>
      </c>
      <c r="U177" s="2"/>
      <c r="V177" s="95">
        <f>S177+T177</f>
        <v>0</v>
      </c>
      <c r="W177" s="12"/>
      <c r="X177" s="12"/>
      <c r="Y177" s="12"/>
      <c r="Z177" s="12"/>
      <c r="AA177" s="12"/>
      <c r="AB177" s="191"/>
      <c r="AC177" s="12"/>
      <c r="AD177" s="2"/>
      <c r="AE177" s="8"/>
      <c r="AF177" s="45"/>
      <c r="AG177" s="45"/>
      <c r="AH177" s="45"/>
      <c r="AI177" s="45"/>
      <c r="AJ177" s="45"/>
      <c r="AK177" s="45"/>
      <c r="AL177" s="45"/>
      <c r="AM177" s="45"/>
      <c r="AN177" s="45"/>
      <c r="AO177" s="45"/>
      <c r="AP177" s="45"/>
      <c r="AQ177" s="45"/>
      <c r="AR177" s="45"/>
      <c r="AS177" s="45"/>
      <c r="AT177" s="45"/>
      <c r="AU177" s="45"/>
      <c r="AV177" s="45"/>
      <c r="AW177" s="45"/>
    </row>
    <row r="178" spans="1:52" ht="18.95" customHeight="1">
      <c r="A178" s="9">
        <v>2</v>
      </c>
      <c r="B178" s="364" t="s">
        <v>20</v>
      </c>
      <c r="C178" s="97">
        <v>1.58</v>
      </c>
      <c r="D178" s="41" t="str">
        <f t="shared" ref="D178:D184" si="199">IF(B178=0,"",VLOOKUP(B178,$AI$126:$AK$141,3,FALSE))</f>
        <v>Jade O Dowda</v>
      </c>
      <c r="E178" s="41" t="str">
        <f t="shared" ref="E178:E184" si="200">IF(B178=0,"",VLOOKUP(B178,$AU$8:$AW$23,3,FALSE))</f>
        <v>OXFORD CITY</v>
      </c>
      <c r="F178" s="64" t="str">
        <f t="shared" ref="F178:F184" si="201">IF(C178="","",IF($AU$151="T"," ",IF($AU$151="F",IF(C178&gt;=$AK$151,"G1",IF(C178&gt;=$AN$151,"G2",IF(C178&gt;=$AQ$151,"G3",IF(C178&gt;=$AT$151,"G4","")))))))</f>
        <v>G1</v>
      </c>
      <c r="G178" s="64" t="str">
        <f t="shared" ref="G178:G184" si="202">IF(C178&gt;=BT108,"AW"," ")</f>
        <v>AW</v>
      </c>
      <c r="H178" s="393"/>
      <c r="I178" s="9">
        <v>2</v>
      </c>
      <c r="J178" s="364" t="s">
        <v>209</v>
      </c>
      <c r="K178" s="97">
        <v>1.25</v>
      </c>
      <c r="L178" s="41" t="str">
        <f t="shared" ref="L178:L184" si="203">IF(J178=0,"",VLOOKUP(J178,$AI$126:$AK$141,3,FALSE))</f>
        <v>Olivia Scarlett</v>
      </c>
      <c r="M178" s="221" t="str">
        <f t="shared" ref="M178:M184" si="204">IF(J178=0,"",VLOOKUP(J178,$AU$8:$AW$23,3,FALSE))</f>
        <v>BICESTER</v>
      </c>
      <c r="N178" s="64" t="str">
        <f t="shared" ref="N178:N184" si="205">IF(K178="","",IF($AU$151="T"," ",IF($AU$151="F",IF(K178&gt;=$AK$151,"G1",IF(K178&gt;=$AN$151,"G2",IF(K178&gt;=$AQ$151,"G3",IF(K178&gt;=$AT$151,"G4","")))))))</f>
        <v/>
      </c>
      <c r="O178" s="64" t="str">
        <f t="shared" ref="O178:O184" si="206">IF(K178&gt;=BT108,"AW"," ")</f>
        <v xml:space="preserve"> </v>
      </c>
      <c r="P178" s="2"/>
      <c r="Q178" s="48" t="s">
        <v>190</v>
      </c>
      <c r="R178" s="48" t="s">
        <v>191</v>
      </c>
      <c r="S178" s="48">
        <f>IF(Q178=B177,8)+IF(Q178=B178,7)+IF(Q178=B179,6)+IF(Q178=B180,5)+IF(Q178=B181,4)+IF(Q178=B182,3)+IF(Q178=B183,2)+IF(Q178=B184,1)+IF(R178=B177,8)+IF(R178=B178,7)+IF(R178=B179,6)+IF(R178=B180,5)+IF(R178=B181,4)+IF(R178=B182,3)+IF(R178=B183,2)+IF(R178=B184,1)</f>
        <v>8</v>
      </c>
      <c r="T178" s="48">
        <f>IF(R178=J177,8)+IF(R178=J178,7)+IF(R178=J179,6)+IF(R178=J180,5)+IF(R178=J181,4)+IF(R178=J182,3)+IF(R178=J183,2)+IF(R178=J184,1)+IF(Q178=J177,8)+IF(Q178=J178,7)+IF(Q178=J179,6)+IF(Q178=J180,5)+IF(Q178=J181,4)+IF(Q178=J182,3)+IF(Q178=J183,2)+IF(Q178=J184,1)</f>
        <v>0</v>
      </c>
      <c r="U178" s="2"/>
      <c r="V178" s="12"/>
      <c r="W178" s="12">
        <f>S178+T178</f>
        <v>8</v>
      </c>
      <c r="X178" s="12"/>
      <c r="Y178" s="12"/>
      <c r="Z178" s="12"/>
      <c r="AA178" s="12"/>
      <c r="AB178" s="191"/>
      <c r="AC178" s="12"/>
      <c r="AD178" s="2"/>
      <c r="AE178" s="8"/>
      <c r="AF178" s="45"/>
      <c r="AG178" s="45"/>
      <c r="AH178" s="45"/>
      <c r="AI178" s="45"/>
      <c r="AJ178" s="45"/>
      <c r="AK178" s="45"/>
      <c r="AL178" s="45"/>
      <c r="AM178" s="45"/>
      <c r="AN178" s="45"/>
      <c r="AO178" s="45"/>
      <c r="AP178" s="45"/>
      <c r="AQ178" s="45"/>
      <c r="AR178" s="45"/>
      <c r="AS178" s="45"/>
      <c r="AT178" s="45"/>
      <c r="AU178" s="45"/>
      <c r="AV178" s="45"/>
      <c r="AW178" s="45"/>
    </row>
    <row r="179" spans="1:52" ht="18.95" customHeight="1">
      <c r="A179" s="9">
        <v>3</v>
      </c>
      <c r="B179" s="364" t="s">
        <v>258</v>
      </c>
      <c r="C179" s="97">
        <v>1.4</v>
      </c>
      <c r="D179" s="41" t="str">
        <f t="shared" si="199"/>
        <v>Chloe Spencer-ades</v>
      </c>
      <c r="E179" s="41" t="str">
        <f t="shared" si="200"/>
        <v>TEAM KENNET</v>
      </c>
      <c r="F179" s="64" t="str">
        <f t="shared" si="201"/>
        <v>G4</v>
      </c>
      <c r="G179" s="64" t="str">
        <f t="shared" si="202"/>
        <v>AW</v>
      </c>
      <c r="H179" s="393"/>
      <c r="I179" s="9">
        <v>3</v>
      </c>
      <c r="J179" s="364" t="s">
        <v>259</v>
      </c>
      <c r="K179" s="51">
        <v>1.2</v>
      </c>
      <c r="L179" s="41" t="str">
        <f t="shared" si="203"/>
        <v>Susie Drake</v>
      </c>
      <c r="M179" s="221" t="str">
        <f t="shared" si="204"/>
        <v>TEAM KENNET</v>
      </c>
      <c r="N179" s="64" t="str">
        <f t="shared" si="205"/>
        <v/>
      </c>
      <c r="O179" s="64" t="str">
        <f t="shared" si="206"/>
        <v xml:space="preserve"> </v>
      </c>
      <c r="P179" s="2"/>
      <c r="Q179" s="48" t="s">
        <v>1</v>
      </c>
      <c r="R179" s="48" t="s">
        <v>209</v>
      </c>
      <c r="S179" s="48">
        <f>IF(Q179=B177,8)+IF(Q179=B178,7)+IF(Q179=B179,6)+IF(Q179=B180,5)+IF(Q179=B181,4)+IF(Q179=B182,3)+IF(Q179=B183,2)+IF(Q179=B184,1)+IF(R179=B177,8)+IF(R179=B178,7)+IF(R179=B179,6)+IF(R179=B180,5)+IF(R179=B181,4)+IF(R179=B182,3)+IF(R179=B183,2)+IF(R179=B184,1)</f>
        <v>3</v>
      </c>
      <c r="T179" s="48">
        <f>IF(R179=J177,8)+IF(R179=J178,7)+IF(R179=J179,6)+IF(R179=J180,5)+IF(R179=J181,4)+IF(R179=J182,3)+IF(R179=J183,2)+IF(R179=J184,1)+IF(Q179=J177,8)+IF(Q179=J178,7)+IF(Q179=J179,6)+IF(Q179=J180,5)+IF(Q179=J181,4)+IF(Q179=J182,3)+IF(Q179=J183,2)+IF(Q179=J184,1)</f>
        <v>7</v>
      </c>
      <c r="U179" s="2"/>
      <c r="V179" s="12"/>
      <c r="W179" s="12"/>
      <c r="X179" s="12">
        <f>S179+T179</f>
        <v>10</v>
      </c>
      <c r="Y179" s="12"/>
      <c r="Z179" s="12"/>
      <c r="AA179" s="12"/>
      <c r="AB179" s="191"/>
      <c r="AC179" s="12"/>
      <c r="AD179" s="2"/>
      <c r="AE179" s="8"/>
      <c r="AF179" s="45"/>
      <c r="AG179" s="45"/>
      <c r="AH179" s="45"/>
      <c r="AI179" s="45"/>
      <c r="AJ179" s="45"/>
      <c r="AK179" s="45"/>
      <c r="AL179" s="45"/>
      <c r="AM179" s="45"/>
      <c r="AN179" s="45"/>
      <c r="AO179" s="45"/>
      <c r="AP179" s="45"/>
      <c r="AQ179" s="45"/>
      <c r="AR179" s="45"/>
      <c r="AS179" s="45"/>
      <c r="AT179" s="45"/>
      <c r="AU179" s="45"/>
      <c r="AV179" s="45"/>
      <c r="AW179" s="45"/>
    </row>
    <row r="180" spans="1:52" ht="18.95" customHeight="1">
      <c r="A180" s="9">
        <v>4</v>
      </c>
      <c r="B180" s="364" t="s">
        <v>208</v>
      </c>
      <c r="C180" s="97">
        <v>1.35</v>
      </c>
      <c r="D180" s="41" t="str">
        <f t="shared" si="199"/>
        <v>ANYA CONLON</v>
      </c>
      <c r="E180" s="41" t="str">
        <f t="shared" si="200"/>
        <v>WITNEY</v>
      </c>
      <c r="F180" s="64" t="str">
        <f t="shared" si="201"/>
        <v/>
      </c>
      <c r="G180" s="64" t="str">
        <f t="shared" si="202"/>
        <v xml:space="preserve"> </v>
      </c>
      <c r="H180" s="393"/>
      <c r="I180" s="9">
        <v>4</v>
      </c>
      <c r="J180" s="364" t="s">
        <v>19</v>
      </c>
      <c r="K180" s="97">
        <v>1.2</v>
      </c>
      <c r="L180" s="41" t="str">
        <f t="shared" si="203"/>
        <v>Amy Bennett</v>
      </c>
      <c r="M180" s="221" t="str">
        <f t="shared" si="204"/>
        <v>OXFORD CITY</v>
      </c>
      <c r="N180" s="64" t="str">
        <f t="shared" si="205"/>
        <v/>
      </c>
      <c r="O180" s="64" t="str">
        <f t="shared" si="206"/>
        <v xml:space="preserve"> </v>
      </c>
      <c r="P180" s="2"/>
      <c r="Q180" s="264" t="s">
        <v>258</v>
      </c>
      <c r="R180" s="264" t="s">
        <v>259</v>
      </c>
      <c r="S180" s="48">
        <f>IF(Q180=B177,8)+IF(Q180=B178,7)+IF(Q180=B179,6)+IF(Q180=B180,5)+IF(Q180=B181,4)+IF(Q180=B182,3)+IF(Q180=B183,2)+IF(Q180=B184,1)+IF(R180=B177,8)+IF(R180=B178,7)+IF(R180=B179,6)+IF(R180=B180,5)+IF(R180=B181,4)+IF(R180=B182,3)+IF(R180=B183,2)+IF(R180=B184,1)</f>
        <v>6</v>
      </c>
      <c r="T180" s="48">
        <f>IF(R180=J177,8)+IF(R180=J178,7)+IF(R180=J179,6)+IF(R180=J180,5)+IF(R180=J181,4)+IF(R180=J182,3)+IF(R180=J183,2)+IF(R180=J184,1)+IF(Q180=J177,8)+IF(Q180=J178,7)+IF(Q180=J179,6)+IF(Q180=J180,5)+IF(Q180=J181,4)+IF(Q180=J182,3)+IF(Q180=J183,2)+IF(Q180=J184,1)</f>
        <v>6</v>
      </c>
      <c r="U180" s="2"/>
      <c r="V180" s="12"/>
      <c r="W180" s="12"/>
      <c r="X180" s="12"/>
      <c r="Y180" s="12">
        <f>S180+T180</f>
        <v>12</v>
      </c>
      <c r="Z180" s="12"/>
      <c r="AA180" s="12"/>
      <c r="AB180" s="191"/>
      <c r="AC180" s="12"/>
      <c r="AD180" s="2"/>
      <c r="AE180" s="8"/>
      <c r="AF180" s="45"/>
      <c r="AG180" s="45"/>
      <c r="AH180" s="45"/>
      <c r="AI180" s="45"/>
      <c r="AJ180" s="45"/>
      <c r="AK180" s="45"/>
      <c r="AL180" s="45"/>
      <c r="AM180" s="45"/>
      <c r="AN180" s="45"/>
      <c r="AO180" s="45"/>
      <c r="AP180" s="45"/>
      <c r="AQ180" s="45"/>
      <c r="AR180" s="45"/>
      <c r="AS180" s="45"/>
      <c r="AT180" s="45"/>
      <c r="AU180" s="45"/>
      <c r="AV180" s="45"/>
      <c r="AW180" s="45"/>
    </row>
    <row r="181" spans="1:52" ht="18.95" customHeight="1">
      <c r="A181" s="9">
        <v>5</v>
      </c>
      <c r="B181" s="364" t="s">
        <v>188</v>
      </c>
      <c r="C181" s="97">
        <v>1.3</v>
      </c>
      <c r="D181" s="41" t="str">
        <f t="shared" si="199"/>
        <v>Ellie Smith</v>
      </c>
      <c r="E181" s="41" t="str">
        <f t="shared" si="200"/>
        <v>RADLEY</v>
      </c>
      <c r="F181" s="64" t="str">
        <f t="shared" si="201"/>
        <v/>
      </c>
      <c r="G181" s="64" t="str">
        <f t="shared" si="202"/>
        <v xml:space="preserve"> </v>
      </c>
      <c r="H181" s="393"/>
      <c r="I181" s="9">
        <v>5</v>
      </c>
      <c r="J181" s="106"/>
      <c r="K181" s="97"/>
      <c r="L181" s="41" t="str">
        <f t="shared" si="203"/>
        <v/>
      </c>
      <c r="M181" s="221" t="str">
        <f t="shared" si="204"/>
        <v/>
      </c>
      <c r="N181" s="64" t="str">
        <f t="shared" si="205"/>
        <v/>
      </c>
      <c r="O181" s="64" t="str">
        <f t="shared" si="206"/>
        <v xml:space="preserve"> </v>
      </c>
      <c r="P181" s="2"/>
      <c r="Q181" s="48" t="s">
        <v>20</v>
      </c>
      <c r="R181" s="48" t="s">
        <v>19</v>
      </c>
      <c r="S181" s="48">
        <f>IF(Q181=B177,8)+IF(Q181=B178,7)+IF(Q181=B179,6)+IF(Q181=B180,5)+IF(Q181=B181,4)+IF(Q181=B182,3)+IF(Q181=B183,2)+IF(Q181=B184,1)+IF(R181=B177,8)+IF(R181=B178,7)+IF(R181=B179,6)+IF(R181=B180,5)+IF(R181=B181,4)+IF(R181=B182,3)+IF(R181=B183,2)+IF(R181=B184,1)</f>
        <v>7</v>
      </c>
      <c r="T181" s="48">
        <f>IF(R181=J177,8)+IF(R181=J178,7)+IF(R181=J179,6)+IF(R181=J180,5)+IF(R181=J181,4)+IF(R181=J182,3)+IF(R181=J183,2)+IF(R181=J184,1)+IF(Q181=J177,8)+IF(Q181=J178,7)+IF(Q181=J179,6)+IF(Q181=J180,5)+IF(Q181=J181,4)+IF(Q181=J182,3)+IF(Q181=J183,2)+IF(Q181=J184,1)</f>
        <v>5</v>
      </c>
      <c r="U181" s="2"/>
      <c r="V181" s="12"/>
      <c r="W181" s="12"/>
      <c r="X181" s="12"/>
      <c r="Y181" s="12"/>
      <c r="Z181" s="12">
        <f>S181+T181</f>
        <v>12</v>
      </c>
      <c r="AA181" s="12"/>
      <c r="AB181" s="191"/>
      <c r="AC181" s="12"/>
      <c r="AD181" s="2"/>
      <c r="AE181" s="8"/>
    </row>
    <row r="182" spans="1:52" ht="18.95" customHeight="1">
      <c r="A182" s="9">
        <v>6</v>
      </c>
      <c r="B182" s="364" t="s">
        <v>1</v>
      </c>
      <c r="C182" s="97">
        <v>1.25</v>
      </c>
      <c r="D182" s="41" t="str">
        <f t="shared" si="199"/>
        <v>Olivia Stock</v>
      </c>
      <c r="E182" s="41" t="str">
        <f t="shared" si="200"/>
        <v>BICESTER</v>
      </c>
      <c r="F182" s="64" t="str">
        <f t="shared" si="201"/>
        <v/>
      </c>
      <c r="G182" s="64" t="str">
        <f t="shared" si="202"/>
        <v xml:space="preserve"> </v>
      </c>
      <c r="H182" s="393"/>
      <c r="I182" s="9">
        <v>6</v>
      </c>
      <c r="J182" s="106"/>
      <c r="K182" s="97"/>
      <c r="L182" s="41" t="str">
        <f t="shared" si="203"/>
        <v/>
      </c>
      <c r="M182" s="221" t="str">
        <f t="shared" si="204"/>
        <v/>
      </c>
      <c r="N182" s="64" t="str">
        <f t="shared" si="205"/>
        <v/>
      </c>
      <c r="O182" s="64" t="str">
        <f t="shared" si="206"/>
        <v xml:space="preserve"> </v>
      </c>
      <c r="P182" s="2"/>
      <c r="Q182" s="48" t="s">
        <v>188</v>
      </c>
      <c r="R182" s="48" t="s">
        <v>189</v>
      </c>
      <c r="S182" s="48">
        <f>IF(Q182=B177,8)+IF(Q182=B178,7)+IF(Q182=B179,6)+IF(Q182=B180,5)+IF(Q182=B181,4)+IF(Q182=B182,3)+IF(Q182=B183,2)+IF(Q182=B184,1)+IF(R182=B177,8)+IF(R182=B178,7)+IF(R182=B179,6)+IF(R182=B180,5)+IF(R182=B181,4)+IF(R182=B182,3)+IF(R182=B183,2)+IF(R182=B184,1)</f>
        <v>4</v>
      </c>
      <c r="T182" s="48">
        <f>IF(R182=J177,8)+IF(R182=J178,7)+IF(R182=J179,6)+IF(R182=J180,5)+IF(R182=J181,4)+IF(R182=J182,3)+IF(R182=J183,2)+IF(R182=J184,1)+IF(Q182=J177,8)+IF(Q182=J178,7)+IF(Q182=J179,6)+IF(Q182=J180,5)+IF(Q182=J181,4)+IF(Q182=J182,3)+IF(Q182=J183,2)+IF(Q182=J184,1)</f>
        <v>8</v>
      </c>
      <c r="U182" s="2"/>
      <c r="V182" s="12"/>
      <c r="W182" s="12"/>
      <c r="X182" s="12"/>
      <c r="Y182" s="12"/>
      <c r="Z182" s="12"/>
      <c r="AA182" s="12">
        <f>S182+T182</f>
        <v>12</v>
      </c>
      <c r="AB182" s="191"/>
      <c r="AC182" s="12"/>
      <c r="AD182" s="2"/>
      <c r="AE182" s="8"/>
    </row>
    <row r="183" spans="1:52" ht="18.95" customHeight="1">
      <c r="A183" s="9">
        <v>7</v>
      </c>
      <c r="B183" s="106"/>
      <c r="C183" s="97"/>
      <c r="D183" s="41" t="str">
        <f t="shared" si="199"/>
        <v/>
      </c>
      <c r="E183" s="41" t="str">
        <f t="shared" si="200"/>
        <v/>
      </c>
      <c r="F183" s="64" t="str">
        <f t="shared" si="201"/>
        <v/>
      </c>
      <c r="G183" s="64" t="str">
        <f t="shared" si="202"/>
        <v xml:space="preserve"> </v>
      </c>
      <c r="H183" s="393"/>
      <c r="I183" s="9">
        <v>7</v>
      </c>
      <c r="J183" s="106"/>
      <c r="K183" s="97"/>
      <c r="L183" s="41" t="str">
        <f t="shared" si="203"/>
        <v/>
      </c>
      <c r="M183" s="221" t="str">
        <f t="shared" si="204"/>
        <v/>
      </c>
      <c r="N183" s="64" t="str">
        <f t="shared" si="205"/>
        <v/>
      </c>
      <c r="O183" s="64" t="str">
        <f t="shared" si="206"/>
        <v xml:space="preserve"> </v>
      </c>
      <c r="P183" s="2"/>
      <c r="Q183" s="48" t="s">
        <v>227</v>
      </c>
      <c r="R183" s="48" t="s">
        <v>228</v>
      </c>
      <c r="S183" s="48">
        <f>IF(Q183=B177,8)+IF(Q183=B178,7)+IF(Q183=B179,6)+IF(Q183=B180,5)+IF(Q183=B181,4)+IF(Q183=B182,3)+IF(Q183=B183,2)+IF(Q183=B184,1)+IF(R183=B177,8)+IF(R183=B178,7)+IF(R183=B179,6)+IF(R183=B180,5)+IF(R183=B181,4)+IF(R183=B182,3)+IF(R183=B183,2)+IF(R183=B184,1)</f>
        <v>0</v>
      </c>
      <c r="T183" s="48">
        <f>IF(R183=J177,8)+IF(R183=J178,7)+IF(R183=J179,6)+IF(R183=J180,5)+IF(R183=J181,4)+IF(R183=J182,3)+IF(R183=J183,2)+IF(R183=J184,1)+IF(Q183=J177,8)+IF(Q183=J178,7)+IF(Q183=J179,6)+IF(Q183=J180,5)+IF(Q183=J181,4)+IF(Q183=J182,3)+IF(Q183=J183,2)+IF(Q183=J184,1)</f>
        <v>0</v>
      </c>
      <c r="U183" s="2"/>
      <c r="V183" s="12"/>
      <c r="W183" s="12"/>
      <c r="X183" s="12"/>
      <c r="Y183" s="12"/>
      <c r="Z183" s="12"/>
      <c r="AA183" s="12"/>
      <c r="AB183" s="191">
        <f>S183+T183</f>
        <v>0</v>
      </c>
      <c r="AC183" s="12"/>
      <c r="AD183" s="2"/>
      <c r="AE183" s="8"/>
    </row>
    <row r="184" spans="1:52" ht="18.95" customHeight="1">
      <c r="A184" s="9">
        <v>8</v>
      </c>
      <c r="B184" s="106"/>
      <c r="C184" s="97"/>
      <c r="D184" s="41" t="str">
        <f t="shared" si="199"/>
        <v/>
      </c>
      <c r="E184" s="41" t="str">
        <f t="shared" si="200"/>
        <v/>
      </c>
      <c r="F184" s="64" t="str">
        <f t="shared" si="201"/>
        <v/>
      </c>
      <c r="G184" s="64" t="str">
        <f t="shared" si="202"/>
        <v xml:space="preserve"> </v>
      </c>
      <c r="H184" s="393"/>
      <c r="I184" s="9">
        <v>8</v>
      </c>
      <c r="J184" s="106"/>
      <c r="K184" s="97"/>
      <c r="L184" s="41" t="str">
        <f t="shared" si="203"/>
        <v/>
      </c>
      <c r="M184" s="221" t="str">
        <f t="shared" si="204"/>
        <v/>
      </c>
      <c r="N184" s="64" t="str">
        <f t="shared" si="205"/>
        <v/>
      </c>
      <c r="O184" s="64" t="str">
        <f t="shared" si="206"/>
        <v xml:space="preserve"> </v>
      </c>
      <c r="P184" s="2"/>
      <c r="Q184" s="48" t="s">
        <v>208</v>
      </c>
      <c r="R184" s="48" t="s">
        <v>211</v>
      </c>
      <c r="S184" s="48">
        <f>IF(Q184=B177,8)+IF(Q184=B178,7)+IF(Q184=B179,6)+IF(Q184=B180,5)+IF(Q184=B181,4)+IF(Q184=B182,3)+IF(Q184=B183,2)+IF(Q184=B184,1)+IF(R184=B177,8)+IF(R184=B178,7)+IF(R184=B179,6)+IF(R184=B180,5)+IF(R184=B181,4)+IF(R184=B182,3)+IF(R184=B183,2)+IF(R184=B184,1)</f>
        <v>5</v>
      </c>
      <c r="T184" s="48">
        <f>IF(R184=J177,8)+IF(R184=J178,7)+IF(R184=J179,6)+IF(R184=J180,5)+IF(R184=J181,4)+IF(R184=J182,3)+IF(R184=J183,2)+IF(R184=J184,1)+IF(Q184=J177,8)+IF(Q184=J178,7)+IF(Q184=J179,6)+IF(Q184=J180,5)+IF(Q184=J181,4)+IF(Q184=J182,3)+IF(Q184=J183,2)+IF(Q184=J184,1)</f>
        <v>0</v>
      </c>
      <c r="U184" s="2"/>
      <c r="V184" s="12"/>
      <c r="W184" s="12"/>
      <c r="X184" s="12"/>
      <c r="Y184" s="12"/>
      <c r="Z184" s="12"/>
      <c r="AA184" s="12"/>
      <c r="AB184" s="191"/>
      <c r="AC184" s="12">
        <f>S184+T184</f>
        <v>5</v>
      </c>
      <c r="AD184" s="2"/>
      <c r="AE184" s="8"/>
      <c r="AF184" s="2"/>
      <c r="AG184" s="2"/>
      <c r="AH184" s="2"/>
      <c r="AI184" s="2"/>
      <c r="AJ184" s="2"/>
      <c r="AK184" s="2"/>
      <c r="AL184" s="2"/>
      <c r="AM184" s="2"/>
      <c r="AN184" s="2"/>
      <c r="AO184" s="2"/>
      <c r="AP184" s="2"/>
      <c r="AQ184" s="2"/>
      <c r="AR184" s="2"/>
      <c r="AS184" s="2"/>
      <c r="AT184" s="2"/>
      <c r="AU184" s="2"/>
      <c r="AV184" s="2"/>
      <c r="AW184" s="2"/>
      <c r="AX184" s="2"/>
      <c r="AY184" s="2"/>
      <c r="AZ184" s="2"/>
    </row>
    <row r="185" spans="1:52" ht="18.95" customHeight="1">
      <c r="A185" s="206" t="s">
        <v>0</v>
      </c>
      <c r="B185" s="392" t="s">
        <v>105</v>
      </c>
      <c r="C185" s="392"/>
      <c r="D185" s="392"/>
      <c r="E185" s="392"/>
      <c r="F185" s="392"/>
      <c r="G185" s="392"/>
      <c r="H185" s="207"/>
      <c r="I185" s="206" t="s">
        <v>1</v>
      </c>
      <c r="J185" s="392" t="str">
        <f>B185</f>
        <v>UNDER 15 GIRLS SHOT</v>
      </c>
      <c r="K185" s="392"/>
      <c r="L185" s="392"/>
      <c r="M185" s="392"/>
      <c r="N185" s="392"/>
      <c r="O185" s="392"/>
      <c r="P185" s="2"/>
      <c r="Q185" s="96"/>
      <c r="R185" s="96"/>
      <c r="S185" s="48"/>
      <c r="T185" s="48"/>
      <c r="U185" s="2"/>
      <c r="V185" s="12"/>
      <c r="W185" s="12"/>
      <c r="X185" s="12"/>
      <c r="Y185" s="12"/>
      <c r="Z185" s="12"/>
      <c r="AA185" s="12"/>
      <c r="AB185" s="191"/>
      <c r="AC185" s="12"/>
      <c r="AD185" s="2"/>
      <c r="AE185" s="8"/>
      <c r="AF185" s="2"/>
      <c r="AG185" s="2"/>
      <c r="AH185" s="2"/>
      <c r="AI185" s="2"/>
      <c r="AJ185" s="2"/>
      <c r="AK185" s="2"/>
      <c r="AL185" s="2"/>
      <c r="AM185" s="2"/>
      <c r="AN185" s="2"/>
      <c r="AO185" s="2"/>
      <c r="AP185" s="2"/>
      <c r="AQ185" s="2"/>
      <c r="AR185" s="2"/>
      <c r="AS185" s="2"/>
      <c r="AT185" s="2"/>
      <c r="AU185" s="2"/>
      <c r="AV185" s="2"/>
      <c r="AW185" s="2"/>
      <c r="AX185" s="2"/>
      <c r="AY185" s="2"/>
      <c r="AZ185" s="2"/>
    </row>
    <row r="186" spans="1:52" ht="18.95" customHeight="1">
      <c r="A186" s="9">
        <v>1</v>
      </c>
      <c r="B186" s="364" t="s">
        <v>828</v>
      </c>
      <c r="C186" s="97">
        <v>11.66</v>
      </c>
      <c r="D186" s="41" t="str">
        <f>IF(B186=0,"",VLOOKUP(B186,$AL$126:$AN$141,3,FALSE))</f>
        <v>Luisa Chantler Edmond</v>
      </c>
      <c r="E186" s="41" t="str">
        <f>IF(B186=0,"",VLOOKUP(B186,$AU$8:$AW$23,3,FALSE))</f>
        <v>RADLEY</v>
      </c>
      <c r="F186" s="64" t="str">
        <f>IF(C186="","",IF($AU$155="T"," ",IF($AU$155="F",IF(C186&gt;=$AK$155,"G1",IF(C186&gt;=$AN$155,"G2",IF(C186&gt;=$AQ$155,"G3",IF(C186&gt;=$AT$155,"G4","")))))))</f>
        <v>G1</v>
      </c>
      <c r="G186" s="64" t="str">
        <f>IF(C186&gt;=BV107,"AW"," ")</f>
        <v>AW</v>
      </c>
      <c r="H186" s="393"/>
      <c r="I186" s="9">
        <v>1</v>
      </c>
      <c r="J186" s="364" t="s">
        <v>830</v>
      </c>
      <c r="K186" s="97">
        <v>7.33</v>
      </c>
      <c r="L186" s="41" t="str">
        <f>IF(J186=0,"",VLOOKUP(J186,$AL$126:$AN$141,3,FALSE))</f>
        <v>PAIGE COOPER</v>
      </c>
      <c r="M186" s="221" t="str">
        <f>IF(J186=0,"",VLOOKUP(J186,$AU$8:$AW$23,3,FALSE))</f>
        <v>BANBURY</v>
      </c>
      <c r="N186" s="64" t="str">
        <f>IF(K186="","",IF($AU$155="T"," ",IF($AU$155="F",IF(K186&gt;=$AK$155,"G1",IF(K186&gt;=$AN$155,"G2",IF(K186&gt;=$AQ$155,"G3",IF(K186&gt;=$AT$155,"G4","")))))))</f>
        <v/>
      </c>
      <c r="O186" s="64" t="str">
        <f>IF(K186&gt;=BV107,"AW"," ")</f>
        <v xml:space="preserve"> </v>
      </c>
      <c r="P186" s="2"/>
      <c r="Q186" s="192" t="s">
        <v>0</v>
      </c>
      <c r="R186" s="192" t="s">
        <v>210</v>
      </c>
      <c r="S186" s="192">
        <f>IF(Q186=B186,8)+IF(Q186=B187,7)+IF(Q186=B188,6)+IF(Q186=B189,5)+IF(Q186=B190,4)+IF(Q186=B191,3)+IF(Q186=B192,2)+IF(Q186=B193,1)+IF(R186=B186,8)+IF(R186=B187,7)+IF(R186=B188,6)+IF(R186=B189,5)+IF(R186=B190,4)+IF(R186=B191,3)+IF(R186=B192,2)+IF(R186=B193,1)</f>
        <v>0</v>
      </c>
      <c r="T186" s="192">
        <f>IF(Q186=J186,8)+IF(Q186=J187,7)+IF(Q186=J188,6)+IF(Q186=J189,5)+IF(Q186=J190,4)+IF(Q186=J191,3)+IF(Q186=J192,2)+IF(Q186=J193,1)+IF(R186=J186,8)+IF(R186=J187,7)+IF(R186=J188,6)+IF(R186=J189,5)+IF(R186=J190,4)+IF(R186=J191,3)+IF(R186=J192,2)+IF(R186=J193,1)</f>
        <v>0</v>
      </c>
      <c r="U186" s="2"/>
      <c r="V186" s="95">
        <f>S186+T186</f>
        <v>0</v>
      </c>
      <c r="W186" s="12"/>
      <c r="X186" s="12"/>
      <c r="Y186" s="12"/>
      <c r="Z186" s="12"/>
      <c r="AA186" s="12"/>
      <c r="AB186" s="191"/>
      <c r="AC186" s="12"/>
      <c r="AD186" s="2"/>
      <c r="AE186" s="8"/>
      <c r="AF186" s="6"/>
      <c r="AG186" s="6"/>
      <c r="AH186" s="2"/>
      <c r="AI186" s="6"/>
      <c r="AJ186" s="6"/>
      <c r="AK186" s="2"/>
      <c r="AL186" s="6"/>
      <c r="AM186" s="6"/>
      <c r="AN186" s="2"/>
      <c r="AO186" s="6"/>
      <c r="AP186" s="6"/>
      <c r="AQ186" s="2"/>
      <c r="AR186" s="6"/>
      <c r="AS186" s="6"/>
      <c r="AT186" s="2"/>
      <c r="AU186" s="6"/>
      <c r="AV186" s="6"/>
      <c r="AW186" s="2"/>
      <c r="AX186" s="6"/>
      <c r="AY186" s="6"/>
      <c r="AZ186" s="2"/>
    </row>
    <row r="187" spans="1:52" ht="18.95" customHeight="1">
      <c r="A187" s="9">
        <v>2</v>
      </c>
      <c r="B187" s="364" t="s">
        <v>834</v>
      </c>
      <c r="C187" s="97">
        <v>7.73</v>
      </c>
      <c r="D187" s="41" t="str">
        <f t="shared" ref="D187:D193" si="207">IF(B187=0,"",VLOOKUP(B187,$AL$126:$AN$141,3,FALSE))</f>
        <v>ABBEY ANSON</v>
      </c>
      <c r="E187" s="41" t="str">
        <f t="shared" ref="E187:E193" si="208">IF(B187=0,"",VLOOKUP(B187,$AU$8:$AW$23,3,FALSE))</f>
        <v>BANBURY</v>
      </c>
      <c r="F187" s="64" t="str">
        <f t="shared" ref="F187:F193" si="209">IF(C187="","",IF($AU$155="T"," ",IF($AU$155="F",IF(C187&gt;=$AK$155,"G1",IF(C187&gt;=$AN$155,"G2",IF(C187&gt;=$AQ$155,"G3",IF(C187&gt;=$AT$155,"G4","")))))))</f>
        <v/>
      </c>
      <c r="G187" s="64" t="str">
        <f t="shared" ref="G187:G193" si="210">IF(C187&gt;=BV108,"AW"," ")</f>
        <v>AW</v>
      </c>
      <c r="H187" s="393"/>
      <c r="I187" s="9">
        <v>2</v>
      </c>
      <c r="J187" s="364" t="s">
        <v>413</v>
      </c>
      <c r="K187" s="97">
        <v>4.99</v>
      </c>
      <c r="L187" s="41" t="str">
        <f t="shared" ref="L187:L193" si="211">IF(J187=0,"",VLOOKUP(J187,$AL$126:$AN$141,3,FALSE))</f>
        <v>Olivia Scarlett</v>
      </c>
      <c r="M187" s="221" t="str">
        <f t="shared" ref="M187:M193" si="212">IF(J187=0,"",VLOOKUP(J187,$AU$8:$AW$23,3,FALSE))</f>
        <v>BICESTER</v>
      </c>
      <c r="N187" s="64" t="str">
        <f t="shared" ref="N187:N193" si="213">IF(K187="","",IF($AU$155="T"," ",IF($AU$155="F",IF(K187&gt;=$AK$155,"G1",IF(K187&gt;=$AN$155,"G2",IF(K187&gt;=$AQ$155,"G3",IF(K187&gt;=$AT$155,"G4","")))))))</f>
        <v/>
      </c>
      <c r="O187" s="64" t="str">
        <f t="shared" ref="O187:O193" si="214">IF(K187&gt;=BV108,"AW"," ")</f>
        <v xml:space="preserve"> </v>
      </c>
      <c r="P187" s="2"/>
      <c r="Q187" s="48" t="s">
        <v>190</v>
      </c>
      <c r="R187" s="48" t="s">
        <v>191</v>
      </c>
      <c r="S187" s="48">
        <f>IF(Q187=B186,8)+IF(Q187=B187,7)+IF(Q187=B188,6)+IF(Q187=B189,5)+IF(Q187=B190,4)+IF(Q187=B191,3)+IF(Q187=B192,2)+IF(Q187=B193,1)+IF(R187=B186,8)+IF(R187=B187,7)+IF(R187=B188,6)+IF(R187=B189,5)+IF(R187=B190,4)+IF(R187=B191,3)+IF(R187=B192,2)+IF(R187=B193,1)</f>
        <v>7</v>
      </c>
      <c r="T187" s="48">
        <f>IF(R187=J186,8)+IF(R187=J187,7)+IF(R187=J188,6)+IF(R187=J189,5)+IF(R187=J190,4)+IF(R187=J191,3)+IF(R187=J192,2)+IF(R187=J193,1)+IF(Q187=J186,8)+IF(Q187=J187,7)+IF(Q187=J188,6)+IF(Q187=J189,5)+IF(Q187=J190,4)+IF(Q187=J191,3)+IF(Q187=J192,2)+IF(Q187=J193,1)</f>
        <v>8</v>
      </c>
      <c r="U187" s="2"/>
      <c r="V187" s="12"/>
      <c r="W187" s="12">
        <f>S187+T187</f>
        <v>15</v>
      </c>
      <c r="X187" s="12"/>
      <c r="Y187" s="12"/>
      <c r="Z187" s="12"/>
      <c r="AA187" s="12"/>
      <c r="AB187" s="191"/>
      <c r="AC187" s="12"/>
      <c r="AD187" s="2"/>
      <c r="AE187" s="8"/>
      <c r="AF187" s="2"/>
      <c r="AG187" s="2"/>
      <c r="AH187" s="2"/>
      <c r="AI187" s="2"/>
      <c r="AJ187" s="2"/>
      <c r="AK187" s="2"/>
      <c r="AL187" s="2"/>
      <c r="AM187" s="2"/>
      <c r="AN187" s="2"/>
      <c r="AO187" s="2"/>
      <c r="AP187" s="2"/>
      <c r="AQ187" s="2"/>
      <c r="AR187" s="2"/>
      <c r="AS187" s="2"/>
      <c r="AT187" s="2"/>
      <c r="AU187" s="2"/>
      <c r="AV187" s="2"/>
      <c r="AW187" s="2"/>
      <c r="AX187" s="2"/>
      <c r="AY187" s="2"/>
      <c r="AZ187" s="2"/>
    </row>
    <row r="188" spans="1:52" ht="18.95" customHeight="1">
      <c r="A188" s="9">
        <v>3</v>
      </c>
      <c r="B188" s="364" t="s">
        <v>437</v>
      </c>
      <c r="C188" s="97">
        <v>7.28</v>
      </c>
      <c r="D188" s="41" t="str">
        <f t="shared" si="207"/>
        <v>Chloe Jones</v>
      </c>
      <c r="E188" s="41" t="str">
        <f t="shared" si="208"/>
        <v>TEAM KENNET</v>
      </c>
      <c r="F188" s="64" t="str">
        <f t="shared" si="209"/>
        <v/>
      </c>
      <c r="G188" s="64" t="str">
        <f t="shared" si="210"/>
        <v xml:space="preserve"> </v>
      </c>
      <c r="H188" s="393"/>
      <c r="I188" s="9">
        <v>3</v>
      </c>
      <c r="J188" s="364" t="s">
        <v>829</v>
      </c>
      <c r="K188" s="97">
        <v>4.74</v>
      </c>
      <c r="L188" s="41" t="str">
        <f t="shared" si="211"/>
        <v>Lexi Fellows</v>
      </c>
      <c r="M188" s="221" t="str">
        <f t="shared" si="212"/>
        <v>TEAM KENNET</v>
      </c>
      <c r="N188" s="64" t="str">
        <f t="shared" si="213"/>
        <v/>
      </c>
      <c r="O188" s="64" t="str">
        <f t="shared" si="214"/>
        <v xml:space="preserve"> </v>
      </c>
      <c r="P188" s="2"/>
      <c r="Q188" s="48" t="s">
        <v>1</v>
      </c>
      <c r="R188" s="48" t="s">
        <v>209</v>
      </c>
      <c r="S188" s="48">
        <f>IF(Q188=B186,8)+IF(Q188=B187,7)+IF(Q188=B188,6)+IF(Q188=B189,5)+IF(Q188=B190,4)+IF(Q188=B191,3)+IF(Q188=B192,2)+IF(Q188=B193,1)+IF(R188=B186,8)+IF(R188=B187,7)+IF(R188=B188,6)+IF(R188=B189,5)+IF(R188=B190,4)+IF(R188=B191,3)+IF(R188=B192,2)+IF(R188=B193,1)</f>
        <v>5</v>
      </c>
      <c r="T188" s="48">
        <f>IF(R188=J186,8)+IF(R188=J187,7)+IF(R188=J188,6)+IF(R188=J189,5)+IF(R188=J190,4)+IF(R188=J191,3)+IF(R188=J192,2)+IF(R188=J193,1)+IF(Q188=J186,8)+IF(Q188=J187,7)+IF(Q188=J188,6)+IF(Q188=J189,5)+IF(Q188=J190,4)+IF(Q188=J191,3)+IF(Q188=J192,2)+IF(Q188=J193,1)</f>
        <v>7</v>
      </c>
      <c r="U188" s="2"/>
      <c r="V188" s="12"/>
      <c r="W188" s="12"/>
      <c r="X188" s="12">
        <f>S188+T188</f>
        <v>12</v>
      </c>
      <c r="Y188" s="12"/>
      <c r="Z188" s="12"/>
      <c r="AA188" s="12"/>
      <c r="AB188" s="191"/>
      <c r="AC188" s="12"/>
      <c r="AD188" s="2"/>
      <c r="AE188" s="8"/>
      <c r="AF188" s="2"/>
      <c r="AG188" s="2"/>
      <c r="AH188" s="2"/>
      <c r="AI188" s="2"/>
      <c r="AJ188" s="2"/>
      <c r="AK188" s="2"/>
      <c r="AL188" s="2"/>
      <c r="AM188" s="2"/>
      <c r="AN188" s="2"/>
      <c r="AO188" s="2"/>
      <c r="AP188" s="2"/>
      <c r="AQ188" s="2"/>
      <c r="AR188" s="2"/>
      <c r="AS188" s="2"/>
      <c r="AT188" s="2"/>
      <c r="AU188" s="2"/>
      <c r="AV188" s="2"/>
      <c r="AW188" s="2"/>
      <c r="AX188" s="2"/>
      <c r="AY188" s="2"/>
      <c r="AZ188" s="2"/>
    </row>
    <row r="189" spans="1:52" ht="18.95" customHeight="1">
      <c r="A189" s="9">
        <v>4</v>
      </c>
      <c r="B189" s="364" t="s">
        <v>835</v>
      </c>
      <c r="C189" s="97">
        <v>6.38</v>
      </c>
      <c r="D189" s="41" t="str">
        <f t="shared" si="207"/>
        <v>Rhiannon Penfold</v>
      </c>
      <c r="E189" s="41" t="str">
        <f t="shared" si="208"/>
        <v>BICESTER</v>
      </c>
      <c r="F189" s="64" t="str">
        <f t="shared" si="209"/>
        <v/>
      </c>
      <c r="G189" s="64" t="str">
        <f t="shared" si="210"/>
        <v xml:space="preserve"> </v>
      </c>
      <c r="H189" s="393"/>
      <c r="I189" s="9">
        <v>4</v>
      </c>
      <c r="J189" s="364" t="s">
        <v>832</v>
      </c>
      <c r="K189" s="97">
        <v>6.46</v>
      </c>
      <c r="L189" s="41" t="str">
        <f t="shared" si="211"/>
        <v>Micaela Tracey Ramos</v>
      </c>
      <c r="M189" s="221" t="str">
        <f t="shared" si="212"/>
        <v>RADLEY</v>
      </c>
      <c r="N189" s="64" t="str">
        <f t="shared" si="213"/>
        <v/>
      </c>
      <c r="O189" s="64" t="str">
        <f t="shared" si="214"/>
        <v xml:space="preserve"> </v>
      </c>
      <c r="P189" s="2"/>
      <c r="Q189" s="264" t="s">
        <v>258</v>
      </c>
      <c r="R189" s="264" t="s">
        <v>259</v>
      </c>
      <c r="S189" s="48">
        <f>IF(Q189=B186,8)+IF(Q189=B187,7)+IF(Q189=B188,6)+IF(Q189=B189,5)+IF(Q189=B190,4)+IF(Q189=B191,3)+IF(Q189=B192,2)+IF(Q189=B193,1)+IF(R189=B186,8)+IF(R189=B187,7)+IF(R189=B188,6)+IF(R189=B189,5)+IF(R189=B190,4)+IF(R189=B191,3)+IF(R189=B192,2)+IF(R189=B193,1)</f>
        <v>6</v>
      </c>
      <c r="T189" s="48">
        <f>IF(R189=J186,8)+IF(R189=J187,7)+IF(R189=J188,6)+IF(R189=J189,5)+IF(R189=J190,4)+IF(R189=J191,3)+IF(R189=J192,2)+IF(R189=J193,1)+IF(Q189=J186,8)+IF(Q189=J187,7)+IF(Q189=J188,6)+IF(Q189=J189,5)+IF(Q189=J190,4)+IF(Q189=J191,3)+IF(Q189=J192,2)+IF(Q189=J193,1)</f>
        <v>6</v>
      </c>
      <c r="U189" s="2"/>
      <c r="V189" s="12"/>
      <c r="W189" s="12"/>
      <c r="X189" s="12"/>
      <c r="Y189" s="12">
        <f>S189+T189</f>
        <v>12</v>
      </c>
      <c r="Z189" s="12"/>
      <c r="AA189" s="12"/>
      <c r="AB189" s="191"/>
      <c r="AC189" s="12"/>
      <c r="AD189" s="2"/>
      <c r="AE189" s="8"/>
      <c r="AF189" s="2"/>
      <c r="AG189" s="2"/>
      <c r="AH189" s="2"/>
      <c r="AI189" s="2"/>
      <c r="AJ189" s="2"/>
      <c r="AK189" s="2"/>
      <c r="AL189" s="2"/>
      <c r="AM189" s="2"/>
      <c r="AN189" s="2"/>
      <c r="AO189" s="2"/>
      <c r="AP189" s="2"/>
      <c r="AQ189" s="2"/>
      <c r="AR189" s="2"/>
      <c r="AS189" s="2"/>
      <c r="AT189" s="2"/>
      <c r="AU189" s="2"/>
      <c r="AV189" s="2"/>
      <c r="AW189" s="2"/>
      <c r="AX189" s="2"/>
      <c r="AY189" s="2"/>
      <c r="AZ189" s="2"/>
    </row>
    <row r="190" spans="1:52" ht="18.95" customHeight="1">
      <c r="A190" s="9">
        <v>5</v>
      </c>
      <c r="B190" s="364" t="s">
        <v>831</v>
      </c>
      <c r="C190" s="97">
        <v>6.38</v>
      </c>
      <c r="D190" s="41" t="str">
        <f t="shared" si="207"/>
        <v>Shazney Sumbu</v>
      </c>
      <c r="E190" s="41" t="str">
        <f t="shared" si="208"/>
        <v>OXFORD CITY</v>
      </c>
      <c r="F190" s="64" t="str">
        <f t="shared" si="209"/>
        <v/>
      </c>
      <c r="G190" s="64" t="str">
        <f t="shared" si="210"/>
        <v xml:space="preserve"> </v>
      </c>
      <c r="H190" s="393"/>
      <c r="I190" s="9">
        <v>5</v>
      </c>
      <c r="J190" s="106"/>
      <c r="K190" s="97"/>
      <c r="L190" s="41" t="str">
        <f t="shared" si="211"/>
        <v/>
      </c>
      <c r="M190" s="221" t="str">
        <f t="shared" si="212"/>
        <v/>
      </c>
      <c r="N190" s="64" t="str">
        <f t="shared" si="213"/>
        <v/>
      </c>
      <c r="O190" s="64" t="str">
        <f t="shared" si="214"/>
        <v xml:space="preserve"> </v>
      </c>
      <c r="P190" s="2"/>
      <c r="Q190" s="48" t="s">
        <v>20</v>
      </c>
      <c r="R190" s="48" t="s">
        <v>19</v>
      </c>
      <c r="S190" s="48">
        <f>IF(Q190=B186,8)+IF(Q190=B187,7)+IF(Q190=B188,6)+IF(Q190=B189,5)+IF(Q190=B190,4)+IF(Q190=B191,3)+IF(Q190=B192,2)+IF(Q190=B193,1)+IF(R190=B186,8)+IF(R190=B187,7)+IF(R190=B188,6)+IF(R190=B189,5)+IF(R190=B190,4)+IF(R190=B191,3)+IF(R190=B192,2)+IF(R190=B193,1)</f>
        <v>4</v>
      </c>
      <c r="T190" s="48">
        <f>IF(R190=J186,8)+IF(R190=J187,7)+IF(R190=J188,6)+IF(R190=J189,5)+IF(R190=J190,4)+IF(R190=J191,3)+IF(R190=J192,2)+IF(R190=J193,1)+IF(Q190=J186,8)+IF(Q190=J187,7)+IF(Q190=J188,6)+IF(Q190=J189,5)+IF(Q190=J190,4)+IF(Q190=J191,3)+IF(Q190=J192,2)+IF(Q190=J193,1)</f>
        <v>0</v>
      </c>
      <c r="U190" s="2"/>
      <c r="V190" s="12"/>
      <c r="W190" s="12"/>
      <c r="X190" s="12"/>
      <c r="Y190" s="12"/>
      <c r="Z190" s="12">
        <f>S190+T190</f>
        <v>4</v>
      </c>
      <c r="AA190" s="12"/>
      <c r="AB190" s="191"/>
      <c r="AC190" s="12"/>
      <c r="AD190" s="2"/>
      <c r="AE190" s="8"/>
      <c r="AF190" s="2"/>
      <c r="AG190" s="2"/>
      <c r="AH190" s="2"/>
      <c r="AI190" s="2"/>
      <c r="AJ190" s="2"/>
      <c r="AK190" s="2"/>
      <c r="AL190" s="2"/>
      <c r="AM190" s="2"/>
      <c r="AN190" s="2"/>
      <c r="AO190" s="2"/>
      <c r="AP190" s="2"/>
      <c r="AQ190" s="2"/>
      <c r="AR190" s="2"/>
      <c r="AS190" s="2"/>
      <c r="AT190" s="2"/>
      <c r="AU190" s="2"/>
      <c r="AV190" s="2"/>
      <c r="AW190" s="2"/>
      <c r="AX190" s="2"/>
      <c r="AY190" s="2"/>
      <c r="AZ190" s="2"/>
    </row>
    <row r="191" spans="1:52" ht="18.95" customHeight="1">
      <c r="A191" s="9">
        <v>6</v>
      </c>
      <c r="B191" s="37"/>
      <c r="C191" s="97"/>
      <c r="D191" s="41" t="str">
        <f t="shared" si="207"/>
        <v/>
      </c>
      <c r="E191" s="41" t="str">
        <f t="shared" si="208"/>
        <v/>
      </c>
      <c r="F191" s="64" t="str">
        <f t="shared" si="209"/>
        <v/>
      </c>
      <c r="G191" s="64" t="str">
        <f t="shared" si="210"/>
        <v xml:space="preserve"> </v>
      </c>
      <c r="H191" s="393"/>
      <c r="I191" s="9">
        <v>6</v>
      </c>
      <c r="J191" s="106"/>
      <c r="K191" s="97"/>
      <c r="L191" s="41" t="str">
        <f t="shared" si="211"/>
        <v/>
      </c>
      <c r="M191" s="221" t="str">
        <f t="shared" si="212"/>
        <v/>
      </c>
      <c r="N191" s="64" t="str">
        <f t="shared" si="213"/>
        <v/>
      </c>
      <c r="O191" s="64" t="str">
        <f t="shared" si="214"/>
        <v xml:space="preserve"> </v>
      </c>
      <c r="P191" s="2"/>
      <c r="Q191" s="48" t="s">
        <v>188</v>
      </c>
      <c r="R191" s="48" t="s">
        <v>189</v>
      </c>
      <c r="S191" s="48">
        <f>IF(Q191=B186,8)+IF(Q191=B187,7)+IF(Q191=B188,6)+IF(Q191=B189,5)+IF(Q191=B190,4)+IF(Q191=B191,3)+IF(Q191=B192,2)+IF(Q191=B193,1)+IF(R191=B186,8)+IF(R191=B187,7)+IF(R191=B188,6)+IF(R191=B189,5)+IF(R191=B190,4)+IF(R191=B191,3)+IF(R191=B192,2)+IF(R191=B193,1)</f>
        <v>8</v>
      </c>
      <c r="T191" s="48">
        <f>IF(R191=J186,8)+IF(R191=J187,7)+IF(R191=J188,6)+IF(R191=J189,5)+IF(R191=J190,4)+IF(R191=J191,3)+IF(R191=J192,2)+IF(R191=J193,1)+IF(Q191=J186,8)+IF(Q191=J187,7)+IF(Q191=J188,6)+IF(Q191=J189,5)+IF(Q191=J190,4)+IF(Q191=J191,3)+IF(Q191=J192,2)+IF(Q191=J193,1)</f>
        <v>5</v>
      </c>
      <c r="U191" s="2"/>
      <c r="V191" s="12"/>
      <c r="W191" s="12"/>
      <c r="X191" s="12"/>
      <c r="Y191" s="12"/>
      <c r="Z191" s="12"/>
      <c r="AA191" s="12">
        <f>S191+T191</f>
        <v>13</v>
      </c>
      <c r="AB191" s="191"/>
      <c r="AC191" s="12"/>
      <c r="AD191" s="2"/>
      <c r="AE191" s="8"/>
      <c r="AF191" s="2"/>
      <c r="AG191" s="2"/>
      <c r="AH191" s="2"/>
      <c r="AI191" s="2"/>
      <c r="AJ191" s="2"/>
      <c r="AK191" s="2"/>
      <c r="AL191" s="2"/>
      <c r="AM191" s="2"/>
      <c r="AN191" s="2"/>
      <c r="AO191" s="2"/>
      <c r="AP191" s="2"/>
      <c r="AQ191" s="2"/>
      <c r="AR191" s="2"/>
      <c r="AS191" s="2"/>
      <c r="AT191" s="2"/>
      <c r="AU191" s="2"/>
      <c r="AV191" s="2"/>
      <c r="AW191" s="2"/>
      <c r="AX191" s="2"/>
      <c r="AY191" s="2"/>
      <c r="AZ191" s="2"/>
    </row>
    <row r="192" spans="1:52" ht="18.95" customHeight="1">
      <c r="A192" s="9">
        <v>7</v>
      </c>
      <c r="B192" s="106"/>
      <c r="C192" s="97"/>
      <c r="D192" s="41" t="str">
        <f t="shared" si="207"/>
        <v/>
      </c>
      <c r="E192" s="41" t="str">
        <f t="shared" si="208"/>
        <v/>
      </c>
      <c r="F192" s="64" t="str">
        <f t="shared" si="209"/>
        <v/>
      </c>
      <c r="G192" s="64" t="str">
        <f t="shared" si="210"/>
        <v xml:space="preserve"> </v>
      </c>
      <c r="H192" s="393"/>
      <c r="I192" s="9">
        <v>7</v>
      </c>
      <c r="J192" s="106"/>
      <c r="K192" s="97"/>
      <c r="L192" s="41" t="str">
        <f t="shared" si="211"/>
        <v/>
      </c>
      <c r="M192" s="221" t="str">
        <f t="shared" si="212"/>
        <v/>
      </c>
      <c r="N192" s="64" t="str">
        <f t="shared" si="213"/>
        <v/>
      </c>
      <c r="O192" s="64" t="str">
        <f t="shared" si="214"/>
        <v xml:space="preserve"> </v>
      </c>
      <c r="Q192" s="48" t="s">
        <v>227</v>
      </c>
      <c r="R192" s="48" t="s">
        <v>228</v>
      </c>
      <c r="S192" s="48">
        <f>IF(Q192=B186,8)+IF(Q192=B187,7)+IF(Q192=B188,6)+IF(Q192=B189,5)+IF(Q192=B190,4)+IF(Q192=B191,3)+IF(Q192=B192,2)+IF(Q192=B193,1)+IF(R192=B186,8)+IF(R192=B187,7)+IF(R192=B188,6)+IF(R192=B189,5)+IF(R192=B190,4)+IF(R192=B191,3)+IF(R192=B192,2)+IF(R192=B193,1)</f>
        <v>0</v>
      </c>
      <c r="T192" s="48">
        <f>IF(R192=J186,8)+IF(R192=J187,7)+IF(R192=J188,6)+IF(R192=J189,5)+IF(R192=J190,4)+IF(R192=J191,3)+IF(R192=J192,2)+IF(R192=J193,1)+IF(Q192=J186,8)+IF(Q192=J187,7)+IF(Q192=J188,6)+IF(Q192=J189,5)+IF(Q192=J190,4)+IF(Q192=J191,3)+IF(Q192=J192,2)+IF(Q192=J193,1)</f>
        <v>0</v>
      </c>
      <c r="U192" s="2"/>
      <c r="V192" s="12"/>
      <c r="W192" s="12"/>
      <c r="X192" s="12"/>
      <c r="Y192" s="12"/>
      <c r="Z192" s="12"/>
      <c r="AA192" s="12"/>
      <c r="AB192" s="191">
        <f>S192+T192</f>
        <v>0</v>
      </c>
      <c r="AC192" s="12"/>
    </row>
    <row r="193" spans="1:52" ht="18.95" customHeight="1">
      <c r="A193" s="9">
        <v>8</v>
      </c>
      <c r="B193" s="106"/>
      <c r="C193" s="97"/>
      <c r="D193" s="41" t="str">
        <f t="shared" si="207"/>
        <v/>
      </c>
      <c r="E193" s="41" t="str">
        <f t="shared" si="208"/>
        <v/>
      </c>
      <c r="F193" s="64" t="str">
        <f t="shared" si="209"/>
        <v/>
      </c>
      <c r="G193" s="64" t="str">
        <f t="shared" si="210"/>
        <v xml:space="preserve"> </v>
      </c>
      <c r="H193" s="393"/>
      <c r="I193" s="9">
        <v>8</v>
      </c>
      <c r="J193" s="106"/>
      <c r="K193" s="97"/>
      <c r="L193" s="41" t="str">
        <f t="shared" si="211"/>
        <v/>
      </c>
      <c r="M193" s="221" t="str">
        <f t="shared" si="212"/>
        <v/>
      </c>
      <c r="N193" s="64" t="str">
        <f t="shared" si="213"/>
        <v/>
      </c>
      <c r="O193" s="64" t="str">
        <f t="shared" si="214"/>
        <v xml:space="preserve"> </v>
      </c>
      <c r="Q193" s="48" t="s">
        <v>208</v>
      </c>
      <c r="R193" s="48" t="s">
        <v>211</v>
      </c>
      <c r="S193" s="48">
        <f>IF(Q193=B186,8)+IF(Q193=B187,7)+IF(Q193=B188,6)+IF(Q193=B189,5)+IF(Q193=B190,4)+IF(Q193=B191,3)+IF(Q193=B192,2)+IF(Q193=B193,1)+IF(R193=B186,8)+IF(R193=B187,7)+IF(R193=B188,6)+IF(R193=B189,5)+IF(R193=B190,4)+IF(R193=B191,3)+IF(R193=B192,2)+IF(R193=B193,1)</f>
        <v>0</v>
      </c>
      <c r="T193" s="48">
        <f>IF(R193=J186,8)+IF(R193=J187,7)+IF(R193=J188,6)+IF(R193=J189,5)+IF(R193=J190,4)+IF(R193=J191,3)+IF(R193=J192,2)+IF(R193=J193,1)+IF(Q193=J186,8)+IF(Q193=J187,7)+IF(Q193=J188,6)+IF(Q193=J189,5)+IF(Q193=J190,4)+IF(Q193=J191,3)+IF(Q193=J192,2)+IF(Q193=J193,1)</f>
        <v>0</v>
      </c>
      <c r="U193" s="2"/>
      <c r="V193" s="12"/>
      <c r="W193" s="12"/>
      <c r="X193" s="12"/>
      <c r="Y193" s="12"/>
      <c r="Z193" s="12"/>
      <c r="AA193" s="12"/>
      <c r="AB193" s="191"/>
      <c r="AC193" s="12">
        <f>S193+T193</f>
        <v>0</v>
      </c>
    </row>
    <row r="194" spans="1:52" ht="18.95" customHeight="1">
      <c r="A194" s="206" t="s">
        <v>0</v>
      </c>
      <c r="B194" s="392" t="s">
        <v>106</v>
      </c>
      <c r="C194" s="392"/>
      <c r="D194" s="392"/>
      <c r="E194" s="392"/>
      <c r="F194" s="392"/>
      <c r="G194" s="392"/>
      <c r="H194" s="207"/>
      <c r="I194" s="206" t="s">
        <v>1</v>
      </c>
      <c r="J194" s="392" t="str">
        <f>B194</f>
        <v>UNDER 15 GIRLS DISCUS</v>
      </c>
      <c r="K194" s="392"/>
      <c r="L194" s="392"/>
      <c r="M194" s="392"/>
      <c r="N194" s="392"/>
      <c r="O194" s="392"/>
      <c r="Q194" s="96"/>
      <c r="R194" s="96"/>
      <c r="S194" s="48"/>
      <c r="T194" s="48"/>
      <c r="U194" s="2"/>
      <c r="V194" s="12"/>
      <c r="W194" s="12"/>
      <c r="X194" s="12"/>
      <c r="Y194" s="12"/>
      <c r="Z194" s="12"/>
      <c r="AA194" s="12"/>
      <c r="AB194" s="191"/>
      <c r="AC194" s="12"/>
    </row>
    <row r="195" spans="1:52" ht="18.95" customHeight="1">
      <c r="A195" s="9">
        <v>1</v>
      </c>
      <c r="B195" s="364" t="s">
        <v>828</v>
      </c>
      <c r="C195" s="97">
        <v>31.76</v>
      </c>
      <c r="D195" s="41" t="str">
        <f>IF(B195=0,"",VLOOKUP(B195,$AO$126:$AQ$141,3,FALSE))</f>
        <v>Luisa Chantler Edmond</v>
      </c>
      <c r="E195" s="41" t="str">
        <f>IF(B195=0,"",VLOOKUP(B195,$AU$8:$AW$23,3,FALSE))</f>
        <v>RADLEY</v>
      </c>
      <c r="F195" s="64" t="str">
        <f>IF(C195="","",IF($AU$154="T"," ",IF($AU$154="F",IF(C195&gt;=$AK$154,"G1",IF(C195&gt;=$AN$154,"G2",IF(C195&gt;=$AQ$154,"G3",IF(C195&gt;=$AT$154,"G4","")))))))</f>
        <v>G1</v>
      </c>
      <c r="G195" s="64" t="str">
        <f>IF(C195&gt;=BW107,"AW"," ")</f>
        <v>AW</v>
      </c>
      <c r="H195" s="393"/>
      <c r="I195" s="9">
        <v>1</v>
      </c>
      <c r="J195" s="364" t="s">
        <v>832</v>
      </c>
      <c r="K195" s="97">
        <v>25.71</v>
      </c>
      <c r="L195" s="41" t="str">
        <f>IF(J195=0,"",VLOOKUP(J195,$AO$126:$AQ$141,3,FALSE))</f>
        <v>Ellie Smith</v>
      </c>
      <c r="M195" s="221" t="str">
        <f>IF(J195=0,"",VLOOKUP(J195,$AU$8:$AW$23,3,FALSE))</f>
        <v>RADLEY</v>
      </c>
      <c r="N195" s="64" t="str">
        <f>IF(K195="","",IF($AU$154="T"," ",IF($AU$154="F",IF(K195&gt;=$AK$154,"G1",IF(K195&gt;=$AN$154,"G2",IF(K195&gt;=$AQ$154,"G3",IF(K195&gt;=$AT$154,"G4","")))))))</f>
        <v>G2</v>
      </c>
      <c r="O195" s="64" t="str">
        <f>IF(K195&gt;=BW107,"AW"," ")</f>
        <v>AW</v>
      </c>
      <c r="P195" s="6"/>
      <c r="Q195" s="192" t="s">
        <v>0</v>
      </c>
      <c r="R195" s="192" t="s">
        <v>210</v>
      </c>
      <c r="S195" s="192">
        <f>IF(Q195=B195,8)+IF(Q195=B196,7)+IF(Q195=B197,6)+IF(Q195=B198,5)+IF(Q195=B199,4)+IF(Q195=B200,3)+IF(Q195=B201,2)+IF(Q195=B202,1)+IF(R195=B195,8)+IF(R195=B196,7)+IF(R195=B197,6)+IF(R195=B198,5)+IF(R195=B199,4)+IF(R195=B200,3)+IF(R195=B201,2)+IF(R195=B202,1)</f>
        <v>0</v>
      </c>
      <c r="T195" s="192">
        <f>IF(Q195=J195,8)+IF(Q195=J196,7)+IF(Q195=J197,6)+IF(Q195=J198,5)+IF(Q195=J199,4)+IF(Q195=J200,3)+IF(Q195=J201,2)+IF(Q195=J202,1)+IF(R195=J195,8)+IF(R195=J196,7)+IF(R195=J197,6)+IF(R195=J198,5)+IF(R195=J199,4)+IF(R195=J200,3)+IF(R195=J201,2)+IF(R195=J202,1)</f>
        <v>0</v>
      </c>
      <c r="U195" s="2"/>
      <c r="V195" s="95">
        <f>S195+T195</f>
        <v>0</v>
      </c>
      <c r="W195" s="12"/>
      <c r="X195" s="12"/>
      <c r="Y195" s="12"/>
      <c r="Z195" s="12"/>
      <c r="AA195" s="12"/>
      <c r="AB195" s="191"/>
      <c r="AC195" s="12"/>
      <c r="AD195" s="6"/>
      <c r="AE195" s="23"/>
      <c r="AF195" s="45"/>
      <c r="AG195" s="45"/>
      <c r="AH195" s="45"/>
      <c r="AI195" s="45"/>
      <c r="AJ195" s="45"/>
      <c r="AK195" s="45"/>
      <c r="AL195" s="45"/>
      <c r="AM195" s="45"/>
      <c r="AN195" s="45"/>
      <c r="AO195" s="45"/>
      <c r="AP195" s="45"/>
      <c r="AQ195" s="45"/>
      <c r="AR195" s="45"/>
      <c r="AS195" s="45"/>
      <c r="AT195" s="45"/>
      <c r="AU195" s="45"/>
      <c r="AV195" s="45"/>
      <c r="AW195" s="45"/>
      <c r="AX195" s="45"/>
      <c r="AY195" s="45"/>
      <c r="AZ195" s="45"/>
    </row>
    <row r="196" spans="1:52" ht="18.95" customHeight="1">
      <c r="A196" s="9">
        <v>2</v>
      </c>
      <c r="B196" s="364" t="s">
        <v>437</v>
      </c>
      <c r="C196" s="97">
        <v>21.57</v>
      </c>
      <c r="D196" s="41" t="str">
        <f t="shared" ref="D196:D202" si="215">IF(B196=0,"",VLOOKUP(B196,$AO$126:$AQ$141,3,FALSE))</f>
        <v>Chloe Jones</v>
      </c>
      <c r="E196" s="41" t="str">
        <f t="shared" ref="E196:E202" si="216">IF(B196=0,"",VLOOKUP(B196,$AU$8:$AW$23,3,FALSE))</f>
        <v>TEAM KENNET</v>
      </c>
      <c r="F196" s="64" t="str">
        <f t="shared" ref="F196:F202" si="217">IF(C196="","",IF($AU$154="T"," ",IF($AU$154="F",IF(C196&gt;=$AK$154,"G1",IF(C196&gt;=$AN$154,"G2",IF(C196&gt;=$AQ$154,"G3",IF(C196&gt;=$AT$154,"G4","")))))))</f>
        <v>G4</v>
      </c>
      <c r="G196" s="64" t="str">
        <f t="shared" ref="G196:G202" si="218">IF(C196&gt;=BW108,"AW"," ")</f>
        <v>AW</v>
      </c>
      <c r="H196" s="393"/>
      <c r="I196" s="9">
        <v>2</v>
      </c>
      <c r="J196" s="364" t="s">
        <v>829</v>
      </c>
      <c r="K196" s="97">
        <v>17.89</v>
      </c>
      <c r="L196" s="41" t="str">
        <f t="shared" ref="L196:L202" si="219">IF(J196=0,"",VLOOKUP(J196,$AO$126:$AQ$141,3,FALSE))</f>
        <v>Jordan Donavon</v>
      </c>
      <c r="M196" s="221" t="str">
        <f t="shared" ref="M196:M202" si="220">IF(J196=0,"",VLOOKUP(J196,$AU$8:$AW$23,3,FALSE))</f>
        <v>TEAM KENNET</v>
      </c>
      <c r="N196" s="64" t="str">
        <f t="shared" ref="N196:N202" si="221">IF(K196="","",IF($AU$154="T"," ",IF($AU$154="F",IF(K196&gt;=$AK$154,"G1",IF(K196&gt;=$AN$154,"G2",IF(K196&gt;=$AQ$154,"G3",IF(K196&gt;=$AT$154,"G4","")))))))</f>
        <v/>
      </c>
      <c r="O196" s="64" t="str">
        <f t="shared" ref="O196:O202" si="222">IF(K196&gt;=BW108,"AW"," ")</f>
        <v xml:space="preserve"> </v>
      </c>
      <c r="P196" s="2"/>
      <c r="Q196" s="48" t="s">
        <v>190</v>
      </c>
      <c r="R196" s="48" t="s">
        <v>191</v>
      </c>
      <c r="S196" s="48">
        <f>IF(Q196=B195,8)+IF(Q196=B196,7)+IF(Q196=B197,6)+IF(Q196=B198,5)+IF(Q196=B199,4)+IF(Q196=B200,3)+IF(Q196=B201,2)+IF(Q196=B202,1)+IF(R196=B195,8)+IF(R196=B196,7)+IF(R196=B197,6)+IF(R196=B198,5)+IF(R196=B199,4)+IF(R196=B200,3)+IF(R196=B201,2)+IF(R196=B202,1)</f>
        <v>6</v>
      </c>
      <c r="T196" s="48">
        <f>IF(R196=J195,8)+IF(R196=J196,7)+IF(R196=J197,6)+IF(R196=J198,5)+IF(R196=J199,4)+IF(R196=J200,3)+IF(R196=J201,2)+IF(R196=J202,1)+IF(Q196=J195,8)+IF(Q196=J196,7)+IF(Q196=J197,6)+IF(Q196=J198,5)+IF(Q196=J199,4)+IF(Q196=J200,3)+IF(Q196=J201,2)+IF(Q196=J202,1)</f>
        <v>0</v>
      </c>
      <c r="U196" s="2"/>
      <c r="V196" s="12"/>
      <c r="W196" s="12">
        <f>S196+T196</f>
        <v>6</v>
      </c>
      <c r="X196" s="12"/>
      <c r="Y196" s="12"/>
      <c r="Z196" s="12"/>
      <c r="AA196" s="12"/>
      <c r="AB196" s="191"/>
      <c r="AC196" s="12"/>
      <c r="AD196" s="2"/>
      <c r="AE196" s="8"/>
      <c r="AF196" s="6"/>
      <c r="AG196" s="6"/>
      <c r="AH196" s="8"/>
      <c r="AI196" s="23"/>
      <c r="AJ196" s="23"/>
      <c r="AK196" s="8"/>
      <c r="AL196" s="23"/>
      <c r="AM196" s="23"/>
      <c r="AN196" s="8"/>
      <c r="AO196" s="23"/>
      <c r="AP196" s="23"/>
      <c r="AQ196" s="8"/>
      <c r="AR196" s="23"/>
      <c r="AS196" s="23"/>
      <c r="AT196" s="8"/>
      <c r="AU196" s="23"/>
      <c r="AV196" s="23"/>
      <c r="AW196" s="8"/>
      <c r="AX196" s="23"/>
      <c r="AY196" s="23"/>
      <c r="AZ196" s="8"/>
    </row>
    <row r="197" spans="1:52" ht="18.95" customHeight="1">
      <c r="A197" s="9">
        <v>3</v>
      </c>
      <c r="B197" s="364" t="s">
        <v>830</v>
      </c>
      <c r="C197" s="97">
        <v>16.600000000000001</v>
      </c>
      <c r="D197" s="41" t="str">
        <f t="shared" si="215"/>
        <v>PAIGE COOPER</v>
      </c>
      <c r="E197" s="41" t="str">
        <f t="shared" si="216"/>
        <v>BANBURY</v>
      </c>
      <c r="F197" s="64" t="str">
        <f t="shared" si="217"/>
        <v/>
      </c>
      <c r="G197" s="64" t="str">
        <f t="shared" si="218"/>
        <v xml:space="preserve"> </v>
      </c>
      <c r="H197" s="393"/>
      <c r="I197" s="9">
        <v>3</v>
      </c>
      <c r="J197" s="364" t="s">
        <v>835</v>
      </c>
      <c r="K197" s="97">
        <v>12.47</v>
      </c>
      <c r="L197" s="41" t="str">
        <f t="shared" si="219"/>
        <v>Rhiannon Penfold</v>
      </c>
      <c r="M197" s="221" t="str">
        <f t="shared" si="220"/>
        <v>BICESTER</v>
      </c>
      <c r="N197" s="64" t="str">
        <f t="shared" si="221"/>
        <v/>
      </c>
      <c r="O197" s="64" t="str">
        <f t="shared" si="222"/>
        <v xml:space="preserve"> </v>
      </c>
      <c r="P197" s="2"/>
      <c r="Q197" s="48" t="s">
        <v>1</v>
      </c>
      <c r="R197" s="48" t="s">
        <v>209</v>
      </c>
      <c r="S197" s="48">
        <f>IF(Q197=B195,8)+IF(Q197=B196,7)+IF(Q197=B197,6)+IF(Q197=B198,5)+IF(Q197=B199,4)+IF(Q197=B200,3)+IF(Q197=B201,2)+IF(Q197=B202,1)+IF(R197=B195,8)+IF(R197=B196,7)+IF(R197=B197,6)+IF(R197=B198,5)+IF(R197=B199,4)+IF(R197=B200,3)+IF(R197=B201,2)+IF(R197=B202,1)</f>
        <v>5</v>
      </c>
      <c r="T197" s="48">
        <f>IF(R197=J195,8)+IF(R197=J196,7)+IF(R197=J197,6)+IF(R197=J198,5)+IF(R197=J199,4)+IF(R197=J200,3)+IF(R197=J201,2)+IF(R197=J202,1)+IF(Q197=J195,8)+IF(Q197=J196,7)+IF(Q197=J197,6)+IF(Q197=J198,5)+IF(Q197=J199,4)+IF(Q197=J200,3)+IF(Q197=J201,2)+IF(Q197=J202,1)</f>
        <v>6</v>
      </c>
      <c r="U197" s="2"/>
      <c r="V197" s="12"/>
      <c r="W197" s="12"/>
      <c r="X197" s="12">
        <f>S197+T197</f>
        <v>11</v>
      </c>
      <c r="Y197" s="12"/>
      <c r="Z197" s="12"/>
      <c r="AA197" s="12"/>
      <c r="AB197" s="191"/>
      <c r="AC197" s="12"/>
      <c r="AD197" s="2"/>
      <c r="AE197" s="8"/>
      <c r="AF197" s="2"/>
      <c r="AG197" s="2"/>
      <c r="AH197" s="2"/>
      <c r="AI197" s="2"/>
      <c r="AJ197" s="2"/>
      <c r="AK197" s="2"/>
      <c r="AL197" s="2"/>
      <c r="AM197" s="2"/>
      <c r="AN197" s="2"/>
      <c r="AO197" s="2"/>
      <c r="AP197" s="2"/>
      <c r="AQ197" s="2"/>
      <c r="AR197" s="2"/>
      <c r="AS197" s="2"/>
      <c r="AT197" s="2"/>
      <c r="AU197" s="2"/>
      <c r="AV197" s="2"/>
      <c r="AW197" s="2"/>
      <c r="AX197" s="2"/>
      <c r="AY197" s="2"/>
      <c r="AZ197" s="2"/>
    </row>
    <row r="198" spans="1:52" ht="18.95" customHeight="1">
      <c r="A198" s="9">
        <v>4</v>
      </c>
      <c r="B198" s="364" t="s">
        <v>413</v>
      </c>
      <c r="C198" s="97">
        <v>10.89</v>
      </c>
      <c r="D198" s="41" t="str">
        <f t="shared" si="215"/>
        <v>Jessica Stowell</v>
      </c>
      <c r="E198" s="41" t="str">
        <f t="shared" si="216"/>
        <v>BICESTER</v>
      </c>
      <c r="F198" s="64" t="str">
        <f t="shared" si="217"/>
        <v/>
      </c>
      <c r="G198" s="64" t="str">
        <f t="shared" si="218"/>
        <v xml:space="preserve"> </v>
      </c>
      <c r="H198" s="393"/>
      <c r="I198" s="9">
        <v>4</v>
      </c>
      <c r="J198" s="364" t="s">
        <v>831</v>
      </c>
      <c r="K198" s="97">
        <v>12.05</v>
      </c>
      <c r="L198" s="41" t="str">
        <f t="shared" si="219"/>
        <v>Faye Brightmore</v>
      </c>
      <c r="M198" s="221" t="str">
        <f t="shared" si="220"/>
        <v>OXFORD CITY</v>
      </c>
      <c r="N198" s="64" t="str">
        <f t="shared" si="221"/>
        <v/>
      </c>
      <c r="O198" s="64" t="str">
        <f t="shared" si="222"/>
        <v xml:space="preserve"> </v>
      </c>
      <c r="P198" s="2"/>
      <c r="Q198" s="264" t="s">
        <v>258</v>
      </c>
      <c r="R198" s="264" t="s">
        <v>259</v>
      </c>
      <c r="S198" s="48">
        <f>IF(Q198=B195,8)+IF(Q198=B196,7)+IF(Q198=B197,6)+IF(Q198=B198,5)+IF(Q198=B199,4)+IF(Q198=B200,3)+IF(Q198=B201,2)+IF(Q198=B202,1)+IF(R198=B195,8)+IF(R198=B196,7)+IF(R198=B197,6)+IF(R198=B198,5)+IF(R198=B199,4)+IF(R198=B200,3)+IF(R198=B201,2)+IF(R198=B202,1)</f>
        <v>7</v>
      </c>
      <c r="T198" s="48">
        <f>IF(R198=J195,8)+IF(R198=J196,7)+IF(R198=J197,6)+IF(R198=J198,5)+IF(R198=J199,4)+IF(R198=J200,3)+IF(R198=J201,2)+IF(R198=J202,1)+IF(Q198=J195,8)+IF(Q198=J196,7)+IF(Q198=J197,6)+IF(Q198=J198,5)+IF(Q198=J199,4)+IF(Q198=J200,3)+IF(Q198=J201,2)+IF(Q198=J202,1)</f>
        <v>7</v>
      </c>
      <c r="U198" s="2"/>
      <c r="V198" s="12"/>
      <c r="W198" s="12"/>
      <c r="X198" s="12"/>
      <c r="Y198" s="12">
        <f>S198+T198</f>
        <v>14</v>
      </c>
      <c r="Z198" s="12"/>
      <c r="AA198" s="12"/>
      <c r="AB198" s="191"/>
      <c r="AC198" s="12"/>
      <c r="AD198" s="2"/>
      <c r="AE198" s="8"/>
      <c r="AF198" s="2"/>
      <c r="AG198" s="2"/>
      <c r="AH198" s="2"/>
      <c r="AI198" s="2"/>
      <c r="AJ198" s="2"/>
      <c r="AK198" s="2"/>
      <c r="AL198" s="2"/>
      <c r="AM198" s="2"/>
      <c r="AN198" s="2"/>
      <c r="AO198" s="2"/>
      <c r="AP198" s="2"/>
      <c r="AQ198" s="2"/>
      <c r="AR198" s="2"/>
      <c r="AS198" s="2"/>
      <c r="AT198" s="2"/>
      <c r="AU198" s="2"/>
      <c r="AV198" s="2"/>
      <c r="AW198" s="2"/>
      <c r="AX198" s="2"/>
      <c r="AY198" s="2"/>
      <c r="AZ198" s="2"/>
    </row>
    <row r="199" spans="1:52" ht="18.95" customHeight="1">
      <c r="A199" s="9">
        <v>5</v>
      </c>
      <c r="B199" s="37"/>
      <c r="C199" s="97"/>
      <c r="D199" s="41" t="str">
        <f t="shared" si="215"/>
        <v/>
      </c>
      <c r="E199" s="41" t="str">
        <f t="shared" si="216"/>
        <v/>
      </c>
      <c r="F199" s="64" t="str">
        <f t="shared" si="217"/>
        <v/>
      </c>
      <c r="G199" s="64" t="str">
        <f t="shared" si="218"/>
        <v xml:space="preserve"> </v>
      </c>
      <c r="H199" s="393"/>
      <c r="I199" s="9">
        <v>5</v>
      </c>
      <c r="J199" s="106"/>
      <c r="K199" s="97"/>
      <c r="L199" s="41" t="str">
        <f t="shared" si="219"/>
        <v/>
      </c>
      <c r="M199" s="221" t="str">
        <f t="shared" si="220"/>
        <v/>
      </c>
      <c r="N199" s="64" t="str">
        <f t="shared" si="221"/>
        <v/>
      </c>
      <c r="O199" s="64" t="str">
        <f t="shared" si="222"/>
        <v xml:space="preserve"> </v>
      </c>
      <c r="P199" s="2"/>
      <c r="Q199" s="48" t="s">
        <v>20</v>
      </c>
      <c r="R199" s="48" t="s">
        <v>19</v>
      </c>
      <c r="S199" s="48">
        <f>IF(Q199=B195,8)+IF(Q199=B196,7)+IF(Q199=B197,6)+IF(Q199=B198,5)+IF(Q199=B199,4)+IF(Q199=B200,3)+IF(Q199=B201,2)+IF(Q199=B202,1)+IF(R199=B195,8)+IF(R199=B196,7)+IF(R199=B197,6)+IF(R199=B198,5)+IF(R199=B199,4)+IF(R199=B200,3)+IF(R199=B201,2)+IF(R199=B202,1)</f>
        <v>0</v>
      </c>
      <c r="T199" s="48">
        <f>IF(R199=J195,8)+IF(R199=J196,7)+IF(R199=J197,6)+IF(R199=J198,5)+IF(R199=J199,4)+IF(R199=J200,3)+IF(R199=J201,2)+IF(R199=J202,1)+IF(Q199=J195,8)+IF(Q199=J196,7)+IF(Q199=J197,6)+IF(Q199=J198,5)+IF(Q199=J199,4)+IF(Q199=J200,3)+IF(Q199=J201,2)+IF(Q199=J202,1)</f>
        <v>5</v>
      </c>
      <c r="U199" s="2"/>
      <c r="V199" s="12"/>
      <c r="W199" s="12"/>
      <c r="X199" s="12"/>
      <c r="Y199" s="12"/>
      <c r="Z199" s="12">
        <f>S199+T199</f>
        <v>5</v>
      </c>
      <c r="AA199" s="12"/>
      <c r="AB199" s="191"/>
      <c r="AC199" s="12"/>
      <c r="AD199" s="2"/>
      <c r="AE199" s="8"/>
      <c r="AF199" s="2"/>
      <c r="AG199" s="2"/>
      <c r="AH199" s="2"/>
      <c r="AI199" s="2"/>
      <c r="AJ199" s="2"/>
      <c r="AK199" s="2"/>
      <c r="AL199" s="2"/>
      <c r="AM199" s="2"/>
      <c r="AN199" s="2"/>
      <c r="AO199" s="2"/>
      <c r="AP199" s="2"/>
      <c r="AQ199" s="2"/>
      <c r="AR199" s="2"/>
      <c r="AS199" s="2"/>
      <c r="AT199" s="2"/>
      <c r="AU199" s="2"/>
      <c r="AV199" s="2"/>
      <c r="AW199" s="2"/>
      <c r="AX199" s="2"/>
      <c r="AY199" s="2"/>
      <c r="AZ199" s="2"/>
    </row>
    <row r="200" spans="1:52" ht="18.95" customHeight="1">
      <c r="A200" s="9">
        <v>6</v>
      </c>
      <c r="B200" s="106"/>
      <c r="C200" s="97"/>
      <c r="D200" s="41" t="str">
        <f t="shared" si="215"/>
        <v/>
      </c>
      <c r="E200" s="41" t="str">
        <f t="shared" si="216"/>
        <v/>
      </c>
      <c r="F200" s="64" t="str">
        <f t="shared" si="217"/>
        <v/>
      </c>
      <c r="G200" s="64" t="str">
        <f t="shared" si="218"/>
        <v xml:space="preserve"> </v>
      </c>
      <c r="H200" s="393"/>
      <c r="I200" s="9">
        <v>6</v>
      </c>
      <c r="J200" s="106"/>
      <c r="K200" s="97"/>
      <c r="L200" s="41" t="str">
        <f t="shared" si="219"/>
        <v/>
      </c>
      <c r="M200" s="221" t="str">
        <f t="shared" si="220"/>
        <v/>
      </c>
      <c r="N200" s="64" t="str">
        <f t="shared" si="221"/>
        <v/>
      </c>
      <c r="O200" s="64" t="str">
        <f t="shared" si="222"/>
        <v xml:space="preserve"> </v>
      </c>
      <c r="P200" s="2"/>
      <c r="Q200" s="48" t="s">
        <v>188</v>
      </c>
      <c r="R200" s="48" t="s">
        <v>189</v>
      </c>
      <c r="S200" s="48">
        <f>IF(Q200=B195,8)+IF(Q200=B196,7)+IF(Q200=B197,6)+IF(Q200=B198,5)+IF(Q200=B199,4)+IF(Q200=B200,3)+IF(Q200=B201,2)+IF(Q200=B202,1)+IF(R200=B195,8)+IF(R200=B196,7)+IF(R200=B197,6)+IF(R200=B198,5)+IF(R200=B199,4)+IF(R200=B200,3)+IF(R200=B201,2)+IF(R200=B202,1)</f>
        <v>8</v>
      </c>
      <c r="T200" s="48">
        <f>IF(R200=J195,8)+IF(R200=J196,7)+IF(R200=J197,6)+IF(R200=J198,5)+IF(R200=J199,4)+IF(R200=J200,3)+IF(R200=J201,2)+IF(R200=J202,1)+IF(Q200=J195,8)+IF(Q200=J196,7)+IF(Q200=J197,6)+IF(Q200=J198,5)+IF(Q200=J199,4)+IF(Q200=J200,3)+IF(Q200=J201,2)+IF(Q200=J202,1)</f>
        <v>8</v>
      </c>
      <c r="U200" s="2"/>
      <c r="V200" s="12"/>
      <c r="W200" s="12"/>
      <c r="X200" s="12"/>
      <c r="Y200" s="12"/>
      <c r="Z200" s="12"/>
      <c r="AA200" s="12">
        <f>S200+T200</f>
        <v>16</v>
      </c>
      <c r="AB200" s="191"/>
      <c r="AC200" s="12"/>
      <c r="AD200" s="2"/>
      <c r="AE200" s="8"/>
      <c r="AF200" s="2"/>
      <c r="AG200" s="2"/>
      <c r="AH200" s="2"/>
      <c r="AI200" s="2"/>
      <c r="AJ200" s="2"/>
      <c r="AK200" s="2"/>
      <c r="AL200" s="2"/>
      <c r="AM200" s="2"/>
      <c r="AN200" s="2"/>
      <c r="AO200" s="2"/>
      <c r="AP200" s="2"/>
      <c r="AQ200" s="2"/>
      <c r="AR200" s="2"/>
      <c r="AS200" s="2"/>
      <c r="AT200" s="2"/>
      <c r="AU200" s="2"/>
      <c r="AV200" s="2"/>
      <c r="AW200" s="2"/>
      <c r="AX200" s="2"/>
      <c r="AY200" s="2"/>
      <c r="AZ200" s="2"/>
    </row>
    <row r="201" spans="1:52" ht="18.95" customHeight="1">
      <c r="A201" s="9">
        <v>7</v>
      </c>
      <c r="B201" s="106"/>
      <c r="C201" s="97"/>
      <c r="D201" s="41" t="str">
        <f t="shared" si="215"/>
        <v/>
      </c>
      <c r="E201" s="41" t="str">
        <f t="shared" si="216"/>
        <v/>
      </c>
      <c r="F201" s="64" t="str">
        <f t="shared" si="217"/>
        <v/>
      </c>
      <c r="G201" s="64" t="str">
        <f t="shared" si="218"/>
        <v xml:space="preserve"> </v>
      </c>
      <c r="H201" s="393"/>
      <c r="I201" s="9">
        <v>7</v>
      </c>
      <c r="J201" s="106"/>
      <c r="K201" s="97"/>
      <c r="L201" s="41" t="str">
        <f t="shared" si="219"/>
        <v/>
      </c>
      <c r="M201" s="221" t="str">
        <f t="shared" si="220"/>
        <v/>
      </c>
      <c r="N201" s="64" t="str">
        <f t="shared" si="221"/>
        <v/>
      </c>
      <c r="O201" s="64" t="str">
        <f t="shared" si="222"/>
        <v xml:space="preserve"> </v>
      </c>
      <c r="P201" s="2"/>
      <c r="Q201" s="48" t="s">
        <v>227</v>
      </c>
      <c r="R201" s="48" t="s">
        <v>228</v>
      </c>
      <c r="S201" s="48">
        <f>IF(Q201=B195,8)+IF(Q201=B196,7)+IF(Q201=B197,6)+IF(Q201=B198,5)+IF(Q201=B199,4)+IF(Q201=B200,3)+IF(Q201=B201,2)+IF(Q201=B202,1)+IF(R201=B195,8)+IF(R201=B196,7)+IF(R201=B197,6)+IF(R201=B198,5)+IF(R201=B199,4)+IF(R201=B200,3)+IF(R201=B201,2)+IF(R201=B202,1)</f>
        <v>0</v>
      </c>
      <c r="T201" s="48">
        <f>IF(R201=J195,8)+IF(R201=J196,7)+IF(R201=J197,6)+IF(R201=J198,5)+IF(R201=J199,4)+IF(R201=J200,3)+IF(R201=J201,2)+IF(R201=J202,1)+IF(Q201=J195,8)+IF(Q201=J196,7)+IF(Q201=J197,6)+IF(Q201=J198,5)+IF(Q201=J199,4)+IF(Q201=J200,3)+IF(Q201=J201,2)+IF(Q201=J202,1)</f>
        <v>0</v>
      </c>
      <c r="U201" s="2"/>
      <c r="V201" s="12"/>
      <c r="W201" s="12"/>
      <c r="X201" s="12"/>
      <c r="Y201" s="12"/>
      <c r="Z201" s="12"/>
      <c r="AA201" s="12"/>
      <c r="AB201" s="191">
        <f>S201+T201</f>
        <v>0</v>
      </c>
      <c r="AC201" s="12"/>
      <c r="AD201" s="2"/>
      <c r="AE201" s="8"/>
      <c r="AF201" s="2"/>
      <c r="AG201" s="2"/>
      <c r="AH201" s="2"/>
      <c r="AI201" s="2"/>
      <c r="AJ201" s="2"/>
      <c r="AK201" s="2"/>
      <c r="AL201" s="2"/>
      <c r="AM201" s="2"/>
      <c r="AN201" s="2"/>
      <c r="AO201" s="2"/>
      <c r="AP201" s="2"/>
      <c r="AQ201" s="2"/>
      <c r="AR201" s="2"/>
      <c r="AS201" s="2"/>
      <c r="AT201" s="2"/>
      <c r="AU201" s="2"/>
      <c r="AV201" s="2"/>
      <c r="AW201" s="2"/>
      <c r="AX201" s="2"/>
      <c r="AY201" s="2"/>
      <c r="AZ201" s="2"/>
    </row>
    <row r="202" spans="1:52" ht="18.95" customHeight="1">
      <c r="A202" s="9">
        <v>8</v>
      </c>
      <c r="B202" s="106"/>
      <c r="C202" s="97"/>
      <c r="D202" s="41" t="str">
        <f t="shared" si="215"/>
        <v/>
      </c>
      <c r="E202" s="41" t="str">
        <f t="shared" si="216"/>
        <v/>
      </c>
      <c r="F202" s="64" t="str">
        <f t="shared" si="217"/>
        <v/>
      </c>
      <c r="G202" s="64" t="str">
        <f t="shared" si="218"/>
        <v xml:space="preserve"> </v>
      </c>
      <c r="H202" s="393"/>
      <c r="I202" s="9">
        <v>8</v>
      </c>
      <c r="J202" s="106"/>
      <c r="K202" s="97"/>
      <c r="L202" s="41" t="str">
        <f t="shared" si="219"/>
        <v/>
      </c>
      <c r="M202" s="221" t="str">
        <f t="shared" si="220"/>
        <v/>
      </c>
      <c r="N202" s="64" t="str">
        <f t="shared" si="221"/>
        <v/>
      </c>
      <c r="O202" s="64" t="str">
        <f t="shared" si="222"/>
        <v xml:space="preserve"> </v>
      </c>
      <c r="Q202" s="48" t="s">
        <v>208</v>
      </c>
      <c r="R202" s="48" t="s">
        <v>211</v>
      </c>
      <c r="S202" s="48">
        <f>IF(Q202=B195,8)+IF(Q202=B196,7)+IF(Q202=B197,6)+IF(Q202=B198,5)+IF(Q202=B199,4)+IF(Q202=B200,3)+IF(Q202=B201,2)+IF(Q202=B202,1)+IF(R202=B195,8)+IF(R202=B196,7)+IF(R202=B197,6)+IF(R202=B198,5)+IF(R202=B199,4)+IF(R202=B200,3)+IF(R202=B201,2)+IF(R202=B202,1)</f>
        <v>0</v>
      </c>
      <c r="T202" s="48">
        <f>IF(R202=J195,8)+IF(R202=J196,7)+IF(R202=J197,6)+IF(R202=J198,5)+IF(R202=J199,4)+IF(R202=J200,3)+IF(R202=J201,2)+IF(R202=J202,1)+IF(Q202=J195,8)+IF(Q202=J196,7)+IF(Q202=J197,6)+IF(Q202=J198,5)+IF(Q202=J199,4)+IF(Q202=J200,3)+IF(Q202=J201,2)+IF(Q202=J202,1)</f>
        <v>0</v>
      </c>
      <c r="U202" s="2"/>
      <c r="V202" s="12"/>
      <c r="W202" s="12"/>
      <c r="X202" s="12"/>
      <c r="Y202" s="12"/>
      <c r="Z202" s="12"/>
      <c r="AA202" s="12"/>
      <c r="AB202" s="191"/>
      <c r="AC202" s="12">
        <f>S202+T202</f>
        <v>0</v>
      </c>
    </row>
    <row r="203" spans="1:52" ht="18.95" customHeight="1">
      <c r="A203" s="206" t="s">
        <v>0</v>
      </c>
      <c r="B203" s="392" t="s">
        <v>107</v>
      </c>
      <c r="C203" s="392"/>
      <c r="D203" s="392"/>
      <c r="E203" s="392"/>
      <c r="F203" s="392"/>
      <c r="G203" s="392"/>
      <c r="H203" s="207"/>
      <c r="I203" s="206" t="s">
        <v>1</v>
      </c>
      <c r="J203" s="392" t="str">
        <f>B203</f>
        <v>UNDER 15 GIRLS JAVELIN</v>
      </c>
      <c r="K203" s="392"/>
      <c r="L203" s="392"/>
      <c r="M203" s="392"/>
      <c r="N203" s="392"/>
      <c r="O203" s="392"/>
      <c r="Q203" s="96"/>
      <c r="R203" s="96"/>
      <c r="S203" s="48"/>
      <c r="T203" s="48"/>
      <c r="U203" s="2"/>
      <c r="V203" s="12"/>
      <c r="W203" s="12"/>
      <c r="X203" s="12"/>
      <c r="Y203" s="12"/>
      <c r="Z203" s="12"/>
      <c r="AA203" s="12"/>
      <c r="AB203" s="191"/>
      <c r="AC203" s="12"/>
    </row>
    <row r="204" spans="1:52" ht="18.95" customHeight="1">
      <c r="A204" s="9">
        <v>1</v>
      </c>
      <c r="B204" s="37"/>
      <c r="C204" s="97"/>
      <c r="D204" s="41" t="str">
        <f>IF(B204=0,"",VLOOKUP(B204,$AR$126:$AT$141,3,FALSE))</f>
        <v/>
      </c>
      <c r="E204" s="41" t="str">
        <f>IF(B204=0,"",VLOOKUP(B204,$AU$8:$AW$23,3,FALSE))</f>
        <v/>
      </c>
      <c r="F204" s="64" t="str">
        <f>IF(C204="","",IF($AU$153="T"," ",IF($AU$153="F",IF(C204&gt;=$AK$153,"G1",IF(C204&gt;=$AN$153,"G2",IF(C204&gt;=$AQ$153,"G3",IF(C204&gt;=$AT$153,"G4","")))))))</f>
        <v/>
      </c>
      <c r="G204" s="64" t="str">
        <f>IF(C204&gt;=BX107,"AW"," ")</f>
        <v xml:space="preserve"> </v>
      </c>
      <c r="H204" s="393"/>
      <c r="I204" s="9">
        <v>1</v>
      </c>
      <c r="J204" s="37"/>
      <c r="K204" s="97"/>
      <c r="L204" s="41" t="str">
        <f>IF(J204=0,"",VLOOKUP(J204,$AR$126:$AT$141,3,FALSE))</f>
        <v/>
      </c>
      <c r="M204" s="221" t="str">
        <f>IF(J204=0,"",VLOOKUP(J204,$AU$8:$AW$23,3,FALSE))</f>
        <v/>
      </c>
      <c r="N204" s="64" t="str">
        <f>IF(K204="","",IF($AU$153="T"," ",IF($AU$153="F",IF(K204&gt;=$AK$153,"G1",IF(K204&gt;=$AN$153,"G2",IF(K204&gt;=$AQ$153,"G3",IF(K204&gt;=$AT$153,"G4","")))))))</f>
        <v/>
      </c>
      <c r="O204" s="64" t="str">
        <f>IF(K204&gt;=BX107,"AW"," ")</f>
        <v xml:space="preserve"> </v>
      </c>
      <c r="Q204" s="192" t="s">
        <v>0</v>
      </c>
      <c r="R204" s="192" t="s">
        <v>210</v>
      </c>
      <c r="S204" s="192">
        <f>IF(Q204=B204,8)+IF(Q204=B205,7)+IF(Q204=B206,6)+IF(Q204=B207,5)+IF(Q204=B208,4)+IF(Q204=B209,3)+IF(Q204=B210,2)+IF(Q204=B211,1)+IF(R204=B204,8)+IF(R204=B205,7)+IF(R204=B206,6)+IF(R204=B207,5)+IF(R204=B208,4)+IF(R204=B209,3)+IF(R204=B210,2)+IF(R204=B211,1)</f>
        <v>0</v>
      </c>
      <c r="T204" s="192">
        <f>IF(Q204=J204,8)+IF(Q204=J205,7)+IF(Q204=J206,6)+IF(Q204=J207,5)+IF(Q204=J208,4)+IF(Q204=J209,3)+IF(Q204=J210,2)+IF(Q204=J211,1)+IF(R204=J204,8)+IF(R204=J205,7)+IF(R204=J206,6)+IF(R204=J207,5)+IF(R204=J208,4)+IF(R204=J209,3)+IF(R204=J210,2)+IF(R204=J211,1)</f>
        <v>0</v>
      </c>
      <c r="U204" s="2"/>
      <c r="V204" s="95">
        <f>S204+T204</f>
        <v>0</v>
      </c>
      <c r="W204" s="12"/>
      <c r="X204" s="12"/>
      <c r="Y204" s="12"/>
      <c r="Z204" s="12"/>
      <c r="AA204" s="12"/>
      <c r="AB204" s="191"/>
      <c r="AC204" s="12"/>
    </row>
    <row r="205" spans="1:52" ht="18.95" customHeight="1">
      <c r="A205" s="9">
        <v>2</v>
      </c>
      <c r="B205" s="37"/>
      <c r="C205" s="97"/>
      <c r="D205" s="41" t="str">
        <f t="shared" ref="D205:D211" si="223">IF(B205=0,"",VLOOKUP(B205,$AR$126:$AT$141,3,FALSE))</f>
        <v/>
      </c>
      <c r="E205" s="41" t="str">
        <f t="shared" ref="E205:E211" si="224">IF(B205=0,"",VLOOKUP(B205,$AU$8:$AW$23,3,FALSE))</f>
        <v/>
      </c>
      <c r="F205" s="64" t="str">
        <f t="shared" ref="F205:F211" si="225">IF(C205="","",IF($AU$153="T"," ",IF($AU$153="F",IF(C205&gt;=$AK$153,"G1",IF(C205&gt;=$AN$153,"G2",IF(C205&gt;=$AQ$153,"G3",IF(C205&gt;=$AT$153,"G4","")))))))</f>
        <v/>
      </c>
      <c r="G205" s="64" t="str">
        <f t="shared" ref="G205:G211" si="226">IF(C205&gt;=BX108,"AW"," ")</f>
        <v xml:space="preserve"> </v>
      </c>
      <c r="H205" s="393"/>
      <c r="I205" s="9">
        <v>2</v>
      </c>
      <c r="J205" s="106"/>
      <c r="K205" s="97"/>
      <c r="L205" s="41" t="str">
        <f t="shared" ref="L205:L211" si="227">IF(J205=0,"",VLOOKUP(J205,$AR$126:$AT$141,3,FALSE))</f>
        <v/>
      </c>
      <c r="M205" s="221" t="str">
        <f t="shared" ref="M205:M211" si="228">IF(J205=0,"",VLOOKUP(J205,$AU$8:$AW$23,3,FALSE))</f>
        <v/>
      </c>
      <c r="N205" s="64" t="str">
        <f t="shared" ref="N205:N211" si="229">IF(K205="","",IF($AU$153="T"," ",IF($AU$153="F",IF(K205&gt;=$AK$153,"G1",IF(K205&gt;=$AN$153,"G2",IF(K205&gt;=$AQ$153,"G3",IF(K205&gt;=$AT$153,"G4","")))))))</f>
        <v/>
      </c>
      <c r="O205" s="64" t="str">
        <f t="shared" ref="O205:O211" si="230">IF(K205&gt;=BX108,"AW"," ")</f>
        <v xml:space="preserve"> </v>
      </c>
      <c r="Q205" s="48" t="s">
        <v>190</v>
      </c>
      <c r="R205" s="48" t="s">
        <v>191</v>
      </c>
      <c r="S205" s="48">
        <f>IF(Q205=B204,8)+IF(Q205=B205,7)+IF(Q205=B206,6)+IF(Q205=B207,5)+IF(Q205=B208,4)+IF(Q205=B209,3)+IF(Q205=B210,2)+IF(Q205=B211,1)+IF(R205=B204,8)+IF(R205=B205,7)+IF(R205=B206,6)+IF(R205=B207,5)+IF(R205=B208,4)+IF(R205=B209,3)+IF(R205=B210,2)+IF(R205=B211,1)</f>
        <v>0</v>
      </c>
      <c r="T205" s="48">
        <f>IF(R205=J204,8)+IF(R205=J205,7)+IF(R205=J206,6)+IF(R205=J207,5)+IF(R205=J208,4)+IF(R205=J209,3)+IF(R205=J210,2)+IF(R205=J211,1)+IF(Q205=J204,8)+IF(Q205=J205,7)+IF(Q205=J206,6)+IF(Q205=J207,5)+IF(Q205=J208,4)+IF(Q205=J209,3)+IF(Q205=J210,2)+IF(Q205=J211,1)</f>
        <v>0</v>
      </c>
      <c r="U205" s="2"/>
      <c r="V205" s="12"/>
      <c r="W205" s="12">
        <f>S205+T205</f>
        <v>0</v>
      </c>
      <c r="X205" s="12"/>
      <c r="Y205" s="12"/>
      <c r="Z205" s="12"/>
      <c r="AA205" s="12"/>
      <c r="AB205" s="191"/>
      <c r="AC205" s="12"/>
    </row>
    <row r="206" spans="1:52" ht="18.95" customHeight="1">
      <c r="A206" s="9">
        <v>3</v>
      </c>
      <c r="B206" s="37"/>
      <c r="C206" s="97"/>
      <c r="D206" s="41" t="str">
        <f t="shared" si="223"/>
        <v/>
      </c>
      <c r="E206" s="41" t="str">
        <f t="shared" si="224"/>
        <v/>
      </c>
      <c r="F206" s="64" t="str">
        <f t="shared" si="225"/>
        <v/>
      </c>
      <c r="G206" s="64" t="str">
        <f t="shared" si="226"/>
        <v xml:space="preserve"> </v>
      </c>
      <c r="H206" s="393"/>
      <c r="I206" s="9">
        <v>3</v>
      </c>
      <c r="J206" s="106"/>
      <c r="K206" s="97"/>
      <c r="L206" s="41" t="str">
        <f t="shared" si="227"/>
        <v/>
      </c>
      <c r="M206" s="221" t="str">
        <f t="shared" si="228"/>
        <v/>
      </c>
      <c r="N206" s="64" t="str">
        <f t="shared" si="229"/>
        <v/>
      </c>
      <c r="O206" s="64" t="str">
        <f t="shared" si="230"/>
        <v xml:space="preserve"> </v>
      </c>
      <c r="Q206" s="48" t="s">
        <v>1</v>
      </c>
      <c r="R206" s="48" t="s">
        <v>209</v>
      </c>
      <c r="S206" s="48">
        <f>IF(Q206=B204,8)+IF(Q206=B205,7)+IF(Q206=B206,6)+IF(Q206=B207,5)+IF(Q206=B208,4)+IF(Q206=B209,3)+IF(Q206=B210,2)+IF(Q206=B211,1)+IF(R206=B204,8)+IF(R206=B205,7)+IF(R206=B206,6)+IF(R206=B207,5)+IF(R206=B208,4)+IF(R206=B209,3)+IF(R206=B210,2)+IF(R206=B211,1)</f>
        <v>0</v>
      </c>
      <c r="T206" s="48">
        <f>IF(R206=J204,8)+IF(R206=J205,7)+IF(R206=J206,6)+IF(R206=J207,5)+IF(R206=J208,4)+IF(R206=J209,3)+IF(R206=J210,2)+IF(R206=J211,1)+IF(Q206=J204,8)+IF(Q206=J205,7)+IF(Q206=J206,6)+IF(Q206=J207,5)+IF(Q206=J208,4)+IF(Q206=J209,3)+IF(Q206=J210,2)+IF(Q206=J211,1)</f>
        <v>0</v>
      </c>
      <c r="U206" s="2"/>
      <c r="V206" s="12"/>
      <c r="W206" s="12"/>
      <c r="X206" s="12">
        <f>S206+T206</f>
        <v>0</v>
      </c>
      <c r="Y206" s="12"/>
      <c r="Z206" s="12"/>
      <c r="AA206" s="12"/>
      <c r="AB206" s="191"/>
      <c r="AC206" s="12"/>
    </row>
    <row r="207" spans="1:52" ht="18.95" customHeight="1">
      <c r="A207" s="9">
        <v>4</v>
      </c>
      <c r="B207" s="37"/>
      <c r="C207" s="97"/>
      <c r="D207" s="41" t="str">
        <f t="shared" si="223"/>
        <v/>
      </c>
      <c r="E207" s="41" t="str">
        <f t="shared" si="224"/>
        <v/>
      </c>
      <c r="F207" s="64" t="str">
        <f t="shared" si="225"/>
        <v/>
      </c>
      <c r="G207" s="64" t="str">
        <f t="shared" si="226"/>
        <v xml:space="preserve"> </v>
      </c>
      <c r="H207" s="393"/>
      <c r="I207" s="9">
        <v>4</v>
      </c>
      <c r="J207" s="106"/>
      <c r="K207" s="97"/>
      <c r="L207" s="41" t="str">
        <f t="shared" si="227"/>
        <v/>
      </c>
      <c r="M207" s="221" t="str">
        <f t="shared" si="228"/>
        <v/>
      </c>
      <c r="N207" s="64" t="str">
        <f t="shared" si="229"/>
        <v/>
      </c>
      <c r="O207" s="64" t="str">
        <f t="shared" si="230"/>
        <v xml:space="preserve"> </v>
      </c>
      <c r="Q207" s="264" t="s">
        <v>258</v>
      </c>
      <c r="R207" s="264" t="s">
        <v>259</v>
      </c>
      <c r="S207" s="48">
        <f>IF(Q207=B204,8)+IF(Q207=B205,7)+IF(Q207=B206,6)+IF(Q207=B207,5)+IF(Q207=B208,4)+IF(Q207=B209,3)+IF(Q207=B210,2)+IF(Q207=B211,1)+IF(R207=B204,8)+IF(R207=B205,7)+IF(R207=B206,6)+IF(R207=B207,5)+IF(R207=B208,4)+IF(R207=B209,3)+IF(R207=B210,2)+IF(R207=B211,1)</f>
        <v>0</v>
      </c>
      <c r="T207" s="48">
        <f>IF(R207=J204,8)+IF(R207=J205,7)+IF(R207=J206,6)+IF(R207=J207,5)+IF(R207=J208,4)+IF(R207=J209,3)+IF(R207=J210,2)+IF(R207=J211,1)+IF(Q207=J204,8)+IF(Q207=J205,7)+IF(Q207=J206,6)+IF(Q207=J207,5)+IF(Q207=J208,4)+IF(Q207=J209,3)+IF(Q207=J210,2)+IF(Q207=J211,1)</f>
        <v>0</v>
      </c>
      <c r="U207" s="2"/>
      <c r="V207" s="12"/>
      <c r="W207" s="12"/>
      <c r="X207" s="12"/>
      <c r="Y207" s="12">
        <f>S207+T207</f>
        <v>0</v>
      </c>
      <c r="Z207" s="12"/>
      <c r="AA207" s="12"/>
      <c r="AB207" s="191"/>
      <c r="AC207" s="12"/>
    </row>
    <row r="208" spans="1:52" ht="18.95" customHeight="1">
      <c r="A208" s="9">
        <v>5</v>
      </c>
      <c r="B208" s="106"/>
      <c r="C208" s="97"/>
      <c r="D208" s="41" t="str">
        <f t="shared" si="223"/>
        <v/>
      </c>
      <c r="E208" s="41" t="str">
        <f t="shared" si="224"/>
        <v/>
      </c>
      <c r="F208" s="64" t="str">
        <f t="shared" si="225"/>
        <v/>
      </c>
      <c r="G208" s="64" t="str">
        <f t="shared" si="226"/>
        <v xml:space="preserve"> </v>
      </c>
      <c r="H208" s="393"/>
      <c r="I208" s="9">
        <v>5</v>
      </c>
      <c r="J208" s="106"/>
      <c r="K208" s="97"/>
      <c r="L208" s="41" t="str">
        <f t="shared" si="227"/>
        <v/>
      </c>
      <c r="M208" s="221" t="str">
        <f t="shared" si="228"/>
        <v/>
      </c>
      <c r="N208" s="64" t="str">
        <f t="shared" si="229"/>
        <v/>
      </c>
      <c r="O208" s="64" t="str">
        <f t="shared" si="230"/>
        <v xml:space="preserve"> </v>
      </c>
      <c r="Q208" s="48" t="s">
        <v>20</v>
      </c>
      <c r="R208" s="48" t="s">
        <v>19</v>
      </c>
      <c r="S208" s="48">
        <f>IF(Q208=B204,8)+IF(Q208=B205,7)+IF(Q208=B206,6)+IF(Q208=B207,5)+IF(Q208=B208,4)+IF(Q208=B209,3)+IF(Q208=B210,2)+IF(Q208=B211,1)+IF(R208=B204,8)+IF(R208=B205,7)+IF(R208=B206,6)+IF(R208=B207,5)+IF(R208=B208,4)+IF(R208=B209,3)+IF(R208=B210,2)+IF(R208=B211,1)</f>
        <v>0</v>
      </c>
      <c r="T208" s="48">
        <f>IF(R208=J204,8)+IF(R208=J205,7)+IF(R208=J206,6)+IF(R208=J207,5)+IF(R208=J208,4)+IF(R208=J209,3)+IF(R208=J210,2)+IF(R208=J211,1)+IF(Q208=J204,8)+IF(Q208=J205,7)+IF(Q208=J206,6)+IF(Q208=J207,5)+IF(Q208=J208,4)+IF(Q208=J209,3)+IF(Q208=J210,2)+IF(Q208=J211,1)</f>
        <v>0</v>
      </c>
      <c r="U208" s="2"/>
      <c r="V208" s="12"/>
      <c r="W208" s="12"/>
      <c r="X208" s="12"/>
      <c r="Y208" s="12"/>
      <c r="Z208" s="12">
        <f>S208+T208</f>
        <v>0</v>
      </c>
      <c r="AA208" s="12"/>
      <c r="AB208" s="191"/>
      <c r="AC208" s="12"/>
    </row>
    <row r="209" spans="1:78" ht="18.95" customHeight="1">
      <c r="A209" s="9">
        <v>6</v>
      </c>
      <c r="B209" s="106"/>
      <c r="C209" s="97"/>
      <c r="D209" s="41" t="str">
        <f t="shared" si="223"/>
        <v/>
      </c>
      <c r="E209" s="41" t="str">
        <f t="shared" si="224"/>
        <v/>
      </c>
      <c r="F209" s="64" t="str">
        <f t="shared" si="225"/>
        <v/>
      </c>
      <c r="G209" s="64" t="str">
        <f t="shared" si="226"/>
        <v xml:space="preserve"> </v>
      </c>
      <c r="H209" s="393"/>
      <c r="I209" s="9">
        <v>6</v>
      </c>
      <c r="J209" s="106"/>
      <c r="K209" s="97"/>
      <c r="L209" s="41" t="str">
        <f t="shared" si="227"/>
        <v/>
      </c>
      <c r="M209" s="221" t="str">
        <f t="shared" si="228"/>
        <v/>
      </c>
      <c r="N209" s="64" t="str">
        <f t="shared" si="229"/>
        <v/>
      </c>
      <c r="O209" s="64" t="str">
        <f t="shared" si="230"/>
        <v xml:space="preserve"> </v>
      </c>
      <c r="Q209" s="48" t="s">
        <v>188</v>
      </c>
      <c r="R209" s="48" t="s">
        <v>189</v>
      </c>
      <c r="S209" s="48">
        <f>IF(Q209=B204,8)+IF(Q209=B205,7)+IF(Q209=B206,6)+IF(Q209=B207,5)+IF(Q209=B208,4)+IF(Q209=B209,3)+IF(Q209=B210,2)+IF(Q209=B211,1)+IF(R209=B204,8)+IF(R209=B205,7)+IF(R209=B206,6)+IF(R209=B207,5)+IF(R209=B208,4)+IF(R209=B209,3)+IF(R209=B210,2)+IF(R209=B211,1)</f>
        <v>0</v>
      </c>
      <c r="T209" s="48">
        <f>IF(R209=J204,8)+IF(R209=J205,7)+IF(R209=J206,6)+IF(R209=J207,5)+IF(R209=J208,4)+IF(R209=J209,3)+IF(R209=J210,2)+IF(R209=J211,1)+IF(Q209=J204,8)+IF(Q209=J205,7)+IF(Q209=J206,6)+IF(Q209=J207,5)+IF(Q209=J208,4)+IF(Q209=J209,3)+IF(Q209=J210,2)+IF(Q209=J211,1)</f>
        <v>0</v>
      </c>
      <c r="U209" s="2"/>
      <c r="V209" s="12"/>
      <c r="W209" s="12"/>
      <c r="X209" s="12"/>
      <c r="Y209" s="12"/>
      <c r="Z209" s="12"/>
      <c r="AA209" s="12">
        <f>S209+T209</f>
        <v>0</v>
      </c>
      <c r="AB209" s="191"/>
      <c r="AC209" s="12"/>
    </row>
    <row r="210" spans="1:78" ht="18.95" customHeight="1">
      <c r="A210" s="9">
        <v>7</v>
      </c>
      <c r="B210" s="106"/>
      <c r="C210" s="97"/>
      <c r="D210" s="41" t="str">
        <f t="shared" si="223"/>
        <v/>
      </c>
      <c r="E210" s="41" t="str">
        <f t="shared" si="224"/>
        <v/>
      </c>
      <c r="F210" s="64" t="str">
        <f t="shared" si="225"/>
        <v/>
      </c>
      <c r="G210" s="64" t="str">
        <f t="shared" si="226"/>
        <v xml:space="preserve"> </v>
      </c>
      <c r="H210" s="393"/>
      <c r="I210" s="9">
        <v>7</v>
      </c>
      <c r="J210" s="106"/>
      <c r="K210" s="97"/>
      <c r="L210" s="41" t="str">
        <f t="shared" si="227"/>
        <v/>
      </c>
      <c r="M210" s="221" t="str">
        <f t="shared" si="228"/>
        <v/>
      </c>
      <c r="N210" s="64" t="str">
        <f t="shared" si="229"/>
        <v/>
      </c>
      <c r="O210" s="64" t="str">
        <f t="shared" si="230"/>
        <v xml:space="preserve"> </v>
      </c>
      <c r="Q210" s="48" t="s">
        <v>227</v>
      </c>
      <c r="R210" s="48" t="s">
        <v>228</v>
      </c>
      <c r="S210" s="48">
        <f>IF(Q210=B204,8)+IF(Q210=B205,7)+IF(Q210=B206,6)+IF(Q210=B207,5)+IF(Q210=B208,4)+IF(Q210=B209,3)+IF(Q210=B210,2)+IF(Q210=B211,1)+IF(R210=B204,8)+IF(R210=B205,7)+IF(R210=B206,6)+IF(R210=B207,5)+IF(R210=B208,4)+IF(R210=B209,3)+IF(R210=B210,2)+IF(R210=B211,1)</f>
        <v>0</v>
      </c>
      <c r="T210" s="48">
        <f>IF(R210=J204,8)+IF(R210=J205,7)+IF(R210=J206,6)+IF(R210=J207,5)+IF(R210=J208,4)+IF(R210=J209,3)+IF(R210=J210,2)+IF(R210=J211,1)+IF(Q210=J204,8)+IF(Q210=J205,7)+IF(Q210=J206,6)+IF(Q210=J207,5)+IF(Q210=J208,4)+IF(Q210=J209,3)+IF(Q210=J210,2)+IF(Q210=J211,1)</f>
        <v>0</v>
      </c>
      <c r="U210" s="2"/>
      <c r="V210" s="12"/>
      <c r="W210" s="12"/>
      <c r="X210" s="12"/>
      <c r="Y210" s="12"/>
      <c r="Z210" s="12"/>
      <c r="AA210" s="12"/>
      <c r="AB210" s="191">
        <f>S210+T210</f>
        <v>0</v>
      </c>
      <c r="AC210" s="12"/>
    </row>
    <row r="211" spans="1:78" ht="18.95" customHeight="1">
      <c r="A211" s="9">
        <v>8</v>
      </c>
      <c r="B211" s="106"/>
      <c r="C211" s="97"/>
      <c r="D211" s="41" t="str">
        <f t="shared" si="223"/>
        <v/>
      </c>
      <c r="E211" s="41" t="str">
        <f t="shared" si="224"/>
        <v/>
      </c>
      <c r="F211" s="64" t="str">
        <f t="shared" si="225"/>
        <v/>
      </c>
      <c r="G211" s="64" t="str">
        <f t="shared" si="226"/>
        <v xml:space="preserve"> </v>
      </c>
      <c r="H211" s="393"/>
      <c r="I211" s="9">
        <v>8</v>
      </c>
      <c r="J211" s="106"/>
      <c r="K211" s="97"/>
      <c r="L211" s="41" t="str">
        <f t="shared" si="227"/>
        <v/>
      </c>
      <c r="M211" s="221" t="str">
        <f t="shared" si="228"/>
        <v/>
      </c>
      <c r="N211" s="64" t="str">
        <f t="shared" si="229"/>
        <v/>
      </c>
      <c r="O211" s="64" t="str">
        <f t="shared" si="230"/>
        <v xml:space="preserve"> </v>
      </c>
      <c r="Q211" s="48" t="s">
        <v>208</v>
      </c>
      <c r="R211" s="48" t="s">
        <v>211</v>
      </c>
      <c r="S211" s="48">
        <f>IF(Q211=B204,8)+IF(Q211=B205,7)+IF(Q211=B206,6)+IF(Q211=B207,5)+IF(Q211=B208,4)+IF(Q211=B209,3)+IF(Q211=B210,2)+IF(Q211=B211,1)+IF(R211=B204,8)+IF(R211=B205,7)+IF(R211=B206,6)+IF(R211=B207,5)+IF(R211=B208,4)+IF(R211=B209,3)+IF(R211=B210,2)+IF(R211=B211,1)</f>
        <v>0</v>
      </c>
      <c r="T211" s="48">
        <f>IF(R211=J204,8)+IF(R211=J205,7)+IF(R211=J206,6)+IF(R211=J207,5)+IF(R211=J208,4)+IF(R211=J209,3)+IF(R211=J210,2)+IF(R211=J211,1)+IF(Q211=J204,8)+IF(Q211=J205,7)+IF(Q211=J206,6)+IF(Q211=J207,5)+IF(Q211=J208,4)+IF(Q211=J209,3)+IF(Q211=J210,2)+IF(Q211=J211,1)</f>
        <v>0</v>
      </c>
      <c r="U211" s="2"/>
      <c r="V211" s="12"/>
      <c r="W211" s="12"/>
      <c r="X211" s="12"/>
      <c r="Y211" s="12"/>
      <c r="Z211" s="12"/>
      <c r="AA211" s="12"/>
      <c r="AB211" s="191"/>
      <c r="AC211" s="12">
        <f>S211+T211</f>
        <v>0</v>
      </c>
    </row>
    <row r="212" spans="1:78" ht="18.95" customHeight="1">
      <c r="A212" s="206" t="s">
        <v>0</v>
      </c>
      <c r="B212" s="392" t="s">
        <v>115</v>
      </c>
      <c r="C212" s="392"/>
      <c r="D212" s="392"/>
      <c r="E212" s="392"/>
      <c r="F212" s="392"/>
      <c r="G212" s="392"/>
      <c r="H212" s="207"/>
      <c r="I212" s="206" t="s">
        <v>1</v>
      </c>
      <c r="J212" s="392" t="str">
        <f>B212</f>
        <v>UNDER 17 WOMEN 100m</v>
      </c>
      <c r="K212" s="392"/>
      <c r="L212" s="392"/>
      <c r="M212" s="392"/>
      <c r="N212" s="392"/>
      <c r="O212" s="392"/>
      <c r="Q212" s="96"/>
      <c r="R212" s="96"/>
      <c r="S212" s="48"/>
      <c r="T212" s="48"/>
      <c r="U212" s="2"/>
      <c r="V212" s="194">
        <f>SUM(V105:V211)</f>
        <v>8</v>
      </c>
      <c r="W212" s="194">
        <f t="shared" ref="W212:AC212" si="231">SUM(W105:W211)</f>
        <v>64</v>
      </c>
      <c r="X212" s="194">
        <f t="shared" si="231"/>
        <v>38</v>
      </c>
      <c r="Y212" s="194">
        <f t="shared" si="231"/>
        <v>74</v>
      </c>
      <c r="Z212" s="194">
        <f t="shared" si="231"/>
        <v>48</v>
      </c>
      <c r="AA212" s="194">
        <f t="shared" si="231"/>
        <v>73</v>
      </c>
      <c r="AB212" s="194">
        <f t="shared" si="231"/>
        <v>0</v>
      </c>
      <c r="AC212" s="194">
        <f t="shared" si="231"/>
        <v>15</v>
      </c>
      <c r="BJ212" s="43" t="str">
        <f>grades!N34</f>
        <v>Event</v>
      </c>
      <c r="BK212" s="43">
        <f>grades!O34</f>
        <v>100</v>
      </c>
      <c r="BL212" s="43">
        <f>grades!P34</f>
        <v>200</v>
      </c>
      <c r="BM212" s="43">
        <f>grades!Q34</f>
        <v>300</v>
      </c>
      <c r="BN212" s="43">
        <f>grades!R34</f>
        <v>800</v>
      </c>
      <c r="BO212" s="43">
        <f>grades!S34</f>
        <v>1200</v>
      </c>
      <c r="BP212" s="43">
        <f>grades!T34</f>
        <v>1500</v>
      </c>
      <c r="BQ212" s="43" t="str">
        <f>grades!U34</f>
        <v>70H</v>
      </c>
      <c r="BR212" s="43" t="str">
        <f>grades!V34</f>
        <v>75H</v>
      </c>
      <c r="BS212" s="43" t="str">
        <f>grades!W34</f>
        <v>80H</v>
      </c>
      <c r="BT212" s="43" t="str">
        <f>grades!X34</f>
        <v>HJ</v>
      </c>
      <c r="BU212" s="43" t="str">
        <f>grades!Y34</f>
        <v>LJ</v>
      </c>
      <c r="BV212" s="43" t="str">
        <f>grades!Z34</f>
        <v>SP</v>
      </c>
      <c r="BW212" s="43" t="str">
        <f>grades!AA34</f>
        <v>DT</v>
      </c>
      <c r="BX212" s="43" t="str">
        <f>grades!AB34</f>
        <v>JT</v>
      </c>
      <c r="BY212" s="43" t="str">
        <f>grades!AC34</f>
        <v>4x100</v>
      </c>
      <c r="BZ212" s="43" t="str">
        <f>grades!AD34</f>
        <v>TJ</v>
      </c>
    </row>
    <row r="213" spans="1:78" ht="18.95" customHeight="1">
      <c r="A213" s="9">
        <v>1</v>
      </c>
      <c r="B213" s="364" t="s">
        <v>828</v>
      </c>
      <c r="C213" s="97">
        <v>13.66</v>
      </c>
      <c r="D213" s="41" t="str">
        <f>IF(B213=0,"",VLOOKUP(B213,$AF$215:$AH$230,3,FALSE))</f>
        <v>Gina Sunderland</v>
      </c>
      <c r="E213" s="41" t="str">
        <f>IF(B213=0,"",VLOOKUP(B213,$AU$8:$AW$23,3,FALSE))</f>
        <v>RADLEY</v>
      </c>
      <c r="F213" s="64" t="str">
        <f>IF(C213="","",IF($AU$253="F"," ",IF($AU$253="T",IF(C213&lt;=$AK$253,"G1",IF(C213&lt;=$AN$253,"G2",IF(C213&lt;=$AQ$253,"G3",IF(C213&lt;=$AT$253,"G4","")))))))</f>
        <v/>
      </c>
      <c r="G213" s="64" t="str">
        <f>IF(C213&lt;=BK213,"AW"," ")</f>
        <v xml:space="preserve"> </v>
      </c>
      <c r="H213" s="393"/>
      <c r="I213" s="9">
        <v>1</v>
      </c>
      <c r="J213" s="364" t="s">
        <v>834</v>
      </c>
      <c r="K213" s="97">
        <v>15.31</v>
      </c>
      <c r="L213" s="41" t="str">
        <f>IF(J213=0,"",VLOOKUP(J213,$AF$215:$AH$230,3,FALSE))</f>
        <v>JESSICA LAY</v>
      </c>
      <c r="M213" s="221" t="str">
        <f>IF(J213=0,"",VLOOKUP(J213,$AU$8:$AW$23,3,FALSE))</f>
        <v>BANBURY</v>
      </c>
      <c r="N213" s="64" t="str">
        <f>IF(K213="","",IF($AU$253="F"," ",IF($AU$253="T",IF(K213&lt;=$AK$253,"G1",IF(K213&lt;=$AN$253,"G2",IF(K213&lt;=$AQ$253,"G3",IF(K213&lt;=$AT$253,"G4","")))))))</f>
        <v/>
      </c>
      <c r="O213" s="64" t="str">
        <f>IF(K213&lt;=BK213,"AW"," ")</f>
        <v xml:space="preserve"> </v>
      </c>
      <c r="P213" s="6"/>
      <c r="Q213" s="192" t="s">
        <v>0</v>
      </c>
      <c r="R213" s="192" t="s">
        <v>210</v>
      </c>
      <c r="S213" s="192">
        <f>IF(Q213=B213,8)+IF(Q213=B214,7)+IF(Q213=B215,6)+IF(Q213=B216,5)+IF(Q213=B217,4)+IF(Q213=B218,3)+IF(Q213=B219,2)+IF(Q213=B220,1)+IF(R213=B213,8)+IF(R213=B214,7)+IF(R213=B215,6)+IF(R213=B216,5)+IF(R213=B217,4)+IF(R213=B218,3)+IF(R213=B219,2)+IF(R213=B220,1)</f>
        <v>0</v>
      </c>
      <c r="T213" s="192">
        <f>IF(Q213=J213,8)+IF(Q213=J214,7)+IF(Q213=J215,6)+IF(Q213=J216,5)+IF(Q213=J217,4)+IF(Q213=J218,3)+IF(Q213=J219,2)+IF(Q213=J220,1)+IF(R213=J213,8)+IF(R213=J214,7)+IF(R213=J215,6)+IF(R213=J216,5)+IF(R213=J217,4)+IF(R213=J218,3)+IF(R213=J219,2)+IF(R213=J220,1)</f>
        <v>0</v>
      </c>
      <c r="U213" s="2"/>
      <c r="V213" s="95">
        <f>S213+T213</f>
        <v>0</v>
      </c>
      <c r="W213" s="12"/>
      <c r="X213" s="12"/>
      <c r="Y213" s="12"/>
      <c r="Z213" s="12"/>
      <c r="AA213" s="12"/>
      <c r="AB213" s="191"/>
      <c r="AC213" s="12"/>
      <c r="AD213" s="6"/>
      <c r="AE213" s="23"/>
      <c r="AH213" s="5" t="s">
        <v>76</v>
      </c>
      <c r="AK213" s="5" t="s">
        <v>77</v>
      </c>
      <c r="AN213" s="5" t="s">
        <v>78</v>
      </c>
      <c r="AQ213" s="5" t="s">
        <v>79</v>
      </c>
      <c r="AT213" s="5" t="s">
        <v>80</v>
      </c>
      <c r="AW213" s="5" t="s">
        <v>76</v>
      </c>
      <c r="AZ213" s="5" t="s">
        <v>76</v>
      </c>
      <c r="BJ213" s="86" t="str">
        <f>grades!N37</f>
        <v xml:space="preserve">U17 </v>
      </c>
      <c r="BK213" s="86">
        <f>grades!O37</f>
        <v>13.3</v>
      </c>
      <c r="BL213" s="86">
        <f>grades!P37</f>
        <v>27.5</v>
      </c>
      <c r="BM213" s="86">
        <f>grades!Q37</f>
        <v>45.5</v>
      </c>
      <c r="BN213" s="90">
        <f>grades!R37</f>
        <v>1.736111111111111E-3</v>
      </c>
      <c r="BO213" s="86" t="str">
        <f>grades!S37</f>
        <v>-</v>
      </c>
      <c r="BP213" s="90">
        <f>grades!T37</f>
        <v>3.645833333333333E-3</v>
      </c>
      <c r="BQ213" s="86" t="str">
        <f>grades!U37</f>
        <v>-</v>
      </c>
      <c r="BR213" s="86" t="str">
        <f>grades!V37</f>
        <v>-</v>
      </c>
      <c r="BS213" s="86">
        <f>grades!W37</f>
        <v>13.7</v>
      </c>
      <c r="BT213" s="86">
        <f>grades!X37</f>
        <v>1.45</v>
      </c>
      <c r="BU213" s="86">
        <f>grades!Y37</f>
        <v>4.5999999999999996</v>
      </c>
      <c r="BV213" s="86">
        <f>grades!Z37</f>
        <v>7.25</v>
      </c>
      <c r="BW213" s="86">
        <f>grades!AA37</f>
        <v>21</v>
      </c>
      <c r="BX213" s="86">
        <f>grades!AB37</f>
        <v>23</v>
      </c>
      <c r="BY213" s="86">
        <f>grades!AC37</f>
        <v>53</v>
      </c>
      <c r="BZ213" s="86">
        <f>grades!AD37</f>
        <v>9</v>
      </c>
    </row>
    <row r="214" spans="1:78" ht="18.95" customHeight="1">
      <c r="A214" s="9">
        <v>2</v>
      </c>
      <c r="B214" s="364" t="s">
        <v>413</v>
      </c>
      <c r="C214" s="97">
        <v>13.98</v>
      </c>
      <c r="D214" s="41" t="str">
        <f t="shared" ref="D214:D220" si="232">IF(B214=0,"",VLOOKUP(B214,$AF$215:$AH$230,3,FALSE))</f>
        <v>Emily Benfield</v>
      </c>
      <c r="E214" s="41" t="str">
        <f t="shared" ref="E214:E220" si="233">IF(B214=0,"",VLOOKUP(B214,$AU$8:$AW$23,3,FALSE))</f>
        <v>BICESTER</v>
      </c>
      <c r="F214" s="64" t="str">
        <f t="shared" ref="F214:F220" si="234">IF(C214="","",IF($AU$253="F"," ",IF($AU$253="T",IF(C214&lt;=$AK$253,"G1",IF(C214&lt;=$AN$253,"G2",IF(C214&lt;=$AQ$253,"G3",IF(C214&lt;=$AT$253,"G4","")))))))</f>
        <v/>
      </c>
      <c r="G214" s="64" t="str">
        <f t="shared" ref="G214:G220" si="235">IF(C214&lt;=BK214,"AW"," ")</f>
        <v xml:space="preserve"> </v>
      </c>
      <c r="H214" s="393"/>
      <c r="I214" s="9">
        <v>2</v>
      </c>
      <c r="J214" s="37"/>
      <c r="K214" s="97" t="s">
        <v>61</v>
      </c>
      <c r="L214" s="41" t="str">
        <f t="shared" ref="L214:L220" si="236">IF(J214=0,"",VLOOKUP(J214,$AF$215:$AH$230,3,FALSE))</f>
        <v/>
      </c>
      <c r="M214" s="221" t="str">
        <f t="shared" ref="M214:M220" si="237">IF(J214=0,"",VLOOKUP(J214,$AU$8:$AW$23,3,FALSE))</f>
        <v/>
      </c>
      <c r="N214" s="64" t="str">
        <f t="shared" ref="N214:N220" si="238">IF(K214="","",IF($AU$253="F"," ",IF($AU$253="T",IF(K214&lt;=$AK$253,"G1",IF(K214&lt;=$AN$253,"G2",IF(K214&lt;=$AQ$253,"G3",IF(K214&lt;=$AT$253,"G4","")))))))</f>
        <v/>
      </c>
      <c r="O214" s="64" t="str">
        <f t="shared" ref="O214:O220" si="239">IF(K214&lt;=BK214,"AW"," ")</f>
        <v xml:space="preserve"> </v>
      </c>
      <c r="P214" s="2"/>
      <c r="Q214" s="48" t="s">
        <v>190</v>
      </c>
      <c r="R214" s="48" t="s">
        <v>191</v>
      </c>
      <c r="S214" s="48">
        <f>IF(Q214=B213,8)+IF(Q214=B214,7)+IF(Q214=B215,6)+IF(Q214=B216,5)+IF(Q214=B217,4)+IF(Q214=B218,3)+IF(Q214=B219,2)+IF(Q214=B220,1)+IF(R214=B213,8)+IF(R214=B214,7)+IF(R214=B215,6)+IF(R214=B216,5)+IF(R214=B217,4)+IF(R214=B218,3)+IF(R214=B219,2)+IF(R214=B220,1)</f>
        <v>6</v>
      </c>
      <c r="T214" s="48">
        <f>IF(R214=J213,8)+IF(R214=J214,7)+IF(R214=J215,6)+IF(R214=J216,5)+IF(R214=J217,4)+IF(R214=J218,3)+IF(R214=J219,2)+IF(R214=J220,1)+IF(Q214=J213,8)+IF(Q214=J214,7)+IF(Q214=J215,6)+IF(Q214=J216,5)+IF(Q214=J217,4)+IF(Q214=J218,3)+IF(Q214=J219,2)+IF(Q214=J220,1)</f>
        <v>8</v>
      </c>
      <c r="U214" s="2"/>
      <c r="V214" s="12"/>
      <c r="W214" s="12">
        <f>S214+T214</f>
        <v>14</v>
      </c>
      <c r="X214" s="12"/>
      <c r="Y214" s="12"/>
      <c r="Z214" s="12"/>
      <c r="AA214" s="12"/>
      <c r="AB214" s="191"/>
      <c r="AC214" s="12"/>
      <c r="AD214" s="2"/>
      <c r="AE214" s="180" t="s">
        <v>12</v>
      </c>
      <c r="AF214" s="10"/>
      <c r="AG214" s="10"/>
      <c r="AH214" s="48">
        <v>100</v>
      </c>
      <c r="AI214" s="49"/>
      <c r="AJ214" s="49"/>
      <c r="AK214" s="48">
        <v>200</v>
      </c>
      <c r="AL214" s="49"/>
      <c r="AM214" s="49"/>
      <c r="AN214" s="48">
        <v>300</v>
      </c>
      <c r="AO214" s="49"/>
      <c r="AP214" s="49"/>
      <c r="AQ214" s="48">
        <v>800</v>
      </c>
      <c r="AR214" s="49"/>
      <c r="AS214" s="49"/>
      <c r="AT214" s="48">
        <v>1500</v>
      </c>
      <c r="AU214" s="49"/>
      <c r="AV214" s="49"/>
      <c r="AW214" s="48" t="s">
        <v>130</v>
      </c>
      <c r="AX214" s="405" t="s">
        <v>24</v>
      </c>
      <c r="AY214" s="406"/>
      <c r="AZ214" s="406"/>
      <c r="BA214" s="406"/>
      <c r="BB214" s="406"/>
      <c r="BC214" s="406"/>
      <c r="BD214" s="406"/>
      <c r="BE214" s="406"/>
      <c r="BF214" s="406"/>
      <c r="BG214" s="406"/>
      <c r="BH214" s="407"/>
      <c r="BJ214" s="86" t="str">
        <f t="shared" ref="BJ214:BJ219" si="240">BJ213</f>
        <v xml:space="preserve">U17 </v>
      </c>
      <c r="BK214" s="86">
        <f t="shared" ref="BK214:BZ214" si="241">BK213</f>
        <v>13.3</v>
      </c>
      <c r="BL214" s="86">
        <f t="shared" si="241"/>
        <v>27.5</v>
      </c>
      <c r="BM214" s="86">
        <f t="shared" si="241"/>
        <v>45.5</v>
      </c>
      <c r="BN214" s="90">
        <f t="shared" si="241"/>
        <v>1.736111111111111E-3</v>
      </c>
      <c r="BO214" s="86" t="str">
        <f t="shared" si="241"/>
        <v>-</v>
      </c>
      <c r="BP214" s="90">
        <f t="shared" si="241"/>
        <v>3.645833333333333E-3</v>
      </c>
      <c r="BQ214" s="86" t="str">
        <f t="shared" si="241"/>
        <v>-</v>
      </c>
      <c r="BR214" s="86" t="str">
        <f t="shared" si="241"/>
        <v>-</v>
      </c>
      <c r="BS214" s="86">
        <f t="shared" si="241"/>
        <v>13.7</v>
      </c>
      <c r="BT214" s="86">
        <f t="shared" si="241"/>
        <v>1.45</v>
      </c>
      <c r="BU214" s="86">
        <f t="shared" si="241"/>
        <v>4.5999999999999996</v>
      </c>
      <c r="BV214" s="86">
        <f t="shared" si="241"/>
        <v>7.25</v>
      </c>
      <c r="BW214" s="86">
        <f t="shared" si="241"/>
        <v>21</v>
      </c>
      <c r="BX214" s="86">
        <f t="shared" si="241"/>
        <v>23</v>
      </c>
      <c r="BY214" s="86">
        <f t="shared" si="241"/>
        <v>53</v>
      </c>
      <c r="BZ214" s="86">
        <f t="shared" si="241"/>
        <v>9</v>
      </c>
    </row>
    <row r="215" spans="1:78" ht="18.95" customHeight="1">
      <c r="A215" s="9">
        <v>3</v>
      </c>
      <c r="B215" s="364" t="s">
        <v>830</v>
      </c>
      <c r="C215" s="97">
        <v>14.75</v>
      </c>
      <c r="D215" s="41" t="str">
        <f t="shared" si="232"/>
        <v>KATIE HALLIBURTON</v>
      </c>
      <c r="E215" s="41" t="str">
        <f t="shared" si="233"/>
        <v>BANBURY</v>
      </c>
      <c r="F215" s="64" t="str">
        <f t="shared" si="234"/>
        <v/>
      </c>
      <c r="G215" s="64" t="str">
        <f t="shared" si="235"/>
        <v xml:space="preserve"> </v>
      </c>
      <c r="H215" s="393"/>
      <c r="I215" s="9">
        <v>3</v>
      </c>
      <c r="J215" s="37"/>
      <c r="K215" s="97" t="s">
        <v>61</v>
      </c>
      <c r="L215" s="41" t="str">
        <f t="shared" si="236"/>
        <v/>
      </c>
      <c r="M215" s="221" t="str">
        <f t="shared" si="237"/>
        <v/>
      </c>
      <c r="N215" s="64" t="str">
        <f t="shared" si="238"/>
        <v/>
      </c>
      <c r="O215" s="64" t="str">
        <f t="shared" si="239"/>
        <v xml:space="preserve"> </v>
      </c>
      <c r="P215" s="2"/>
      <c r="Q215" s="48" t="s">
        <v>1</v>
      </c>
      <c r="R215" s="48" t="s">
        <v>209</v>
      </c>
      <c r="S215" s="48">
        <f>IF(Q215=B213,8)+IF(Q215=B214,7)+IF(Q215=B215,6)+IF(Q215=B216,5)+IF(Q215=B217,4)+IF(Q215=B218,3)+IF(Q215=B219,2)+IF(Q215=B220,1)+IF(R215=B213,8)+IF(R215=B214,7)+IF(R215=B215,6)+IF(R215=B216,5)+IF(R215=B217,4)+IF(R215=B218,3)+IF(R215=B219,2)+IF(R215=B220,1)</f>
        <v>7</v>
      </c>
      <c r="T215" s="48">
        <f>IF(R215=J213,8)+IF(R215=J214,7)+IF(R215=J215,6)+IF(R215=J216,5)+IF(R215=J217,4)+IF(R215=J218,3)+IF(R215=J219,2)+IF(R215=J220,1)+IF(Q215=J213,8)+IF(Q215=J214,7)+IF(Q215=J215,6)+IF(Q215=J216,5)+IF(Q215=J217,4)+IF(Q215=J218,3)+IF(Q215=J219,2)+IF(Q215=J220,1)</f>
        <v>0</v>
      </c>
      <c r="U215" s="2"/>
      <c r="V215" s="12"/>
      <c r="W215" s="12"/>
      <c r="X215" s="12">
        <f>S215+T215</f>
        <v>7</v>
      </c>
      <c r="Y215" s="12"/>
      <c r="Z215" s="12"/>
      <c r="AA215" s="12"/>
      <c r="AB215" s="191"/>
      <c r="AC215" s="12"/>
      <c r="AD215" s="2"/>
      <c r="AE215" s="397" t="str">
        <f>AE8</f>
        <v>ABINGDON</v>
      </c>
      <c r="AF215" s="12" t="str">
        <f>AF8</f>
        <v>A</v>
      </c>
      <c r="AG215" s="12" t="s">
        <v>0</v>
      </c>
      <c r="AH215" s="12" t="e">
        <f>VLOOKUP(AG215,ABI!$AL$17:$AX$42,13,FALSE)</f>
        <v>#N/A</v>
      </c>
      <c r="AI215" s="12" t="str">
        <f>AF215</f>
        <v>A</v>
      </c>
      <c r="AJ215" s="12" t="s">
        <v>0</v>
      </c>
      <c r="AK215" s="12" t="e">
        <f>VLOOKUP(AJ215,ABI!$AP$17:$AX$42,9,FALSE)</f>
        <v>#N/A</v>
      </c>
      <c r="AL215" s="12" t="str">
        <f>AI215</f>
        <v>A</v>
      </c>
      <c r="AM215" s="12" t="s">
        <v>0</v>
      </c>
      <c r="AN215" s="12" t="e">
        <f>VLOOKUP(AM215,ABI!$AN$17:$AX$42,11,FALSE)</f>
        <v>#N/A</v>
      </c>
      <c r="AO215" s="12" t="str">
        <f>AL215</f>
        <v>A</v>
      </c>
      <c r="AP215" s="12" t="s">
        <v>0</v>
      </c>
      <c r="AQ215" s="12" t="e">
        <f>VLOOKUP(AP215,ABI!$AR$17:$AX$42,7,FALSE)</f>
        <v>#N/A</v>
      </c>
      <c r="AR215" s="12" t="str">
        <f>AO215</f>
        <v>A</v>
      </c>
      <c r="AS215" s="12" t="s">
        <v>0</v>
      </c>
      <c r="AT215" s="12" t="e">
        <f>VLOOKUP(AS215,ABI!$AJ$17:$AX$42,15,FALSE)</f>
        <v>#N/A</v>
      </c>
      <c r="AU215" s="12" t="str">
        <f>AR215</f>
        <v>A</v>
      </c>
      <c r="AV215" s="12" t="s">
        <v>0</v>
      </c>
      <c r="AW215" s="12" t="e">
        <f>VLOOKUP(AV215,ABI!$AI$17:$AX$42,16,FALSE)</f>
        <v>#N/A</v>
      </c>
      <c r="AX215" s="12" t="str">
        <f>AU215</f>
        <v>A</v>
      </c>
      <c r="AY215" s="12" t="s">
        <v>0</v>
      </c>
      <c r="AZ215" s="12" t="str">
        <f>'MATCH DETAILS'!B5</f>
        <v>ABINGDON</v>
      </c>
      <c r="BA215" s="176">
        <v>1</v>
      </c>
      <c r="BB215" s="12" t="e">
        <f>VLOOKUP(BA215,ABI!$AS$17:$AX$42,6,FALSE)</f>
        <v>#N/A</v>
      </c>
      <c r="BC215" s="176">
        <v>2</v>
      </c>
      <c r="BD215" s="12" t="e">
        <f>VLOOKUP(BC215,ABI!$AS$17:$AX$42,6,FALSE)</f>
        <v>#N/A</v>
      </c>
      <c r="BE215" s="176">
        <v>3</v>
      </c>
      <c r="BF215" s="12" t="e">
        <f>VLOOKUP(BE215,ABI!$AS$17:$AX$42,6,FALSE)</f>
        <v>#N/A</v>
      </c>
      <c r="BG215" s="176">
        <v>4</v>
      </c>
      <c r="BH215" s="12" t="e">
        <f>VLOOKUP(BG215,ABI!$AS$17:$AX$42,6,FALSE)</f>
        <v>#N/A</v>
      </c>
      <c r="BJ215" s="86" t="str">
        <f t="shared" si="240"/>
        <v xml:space="preserve">U17 </v>
      </c>
      <c r="BK215" s="86">
        <f t="shared" ref="BK215:BZ219" si="242">BK214</f>
        <v>13.3</v>
      </c>
      <c r="BL215" s="86">
        <f t="shared" si="242"/>
        <v>27.5</v>
      </c>
      <c r="BM215" s="86">
        <f t="shared" si="242"/>
        <v>45.5</v>
      </c>
      <c r="BN215" s="90">
        <f t="shared" si="242"/>
        <v>1.736111111111111E-3</v>
      </c>
      <c r="BO215" s="86" t="str">
        <f t="shared" si="242"/>
        <v>-</v>
      </c>
      <c r="BP215" s="90">
        <f t="shared" si="242"/>
        <v>3.645833333333333E-3</v>
      </c>
      <c r="BQ215" s="86" t="str">
        <f t="shared" si="242"/>
        <v>-</v>
      </c>
      <c r="BR215" s="86" t="str">
        <f t="shared" si="242"/>
        <v>-</v>
      </c>
      <c r="BS215" s="86">
        <f t="shared" si="242"/>
        <v>13.7</v>
      </c>
      <c r="BT215" s="86">
        <f t="shared" si="242"/>
        <v>1.45</v>
      </c>
      <c r="BU215" s="86">
        <f t="shared" si="242"/>
        <v>4.5999999999999996</v>
      </c>
      <c r="BV215" s="86">
        <f t="shared" si="242"/>
        <v>7.25</v>
      </c>
      <c r="BW215" s="86">
        <f t="shared" si="242"/>
        <v>21</v>
      </c>
      <c r="BX215" s="86">
        <f t="shared" si="242"/>
        <v>23</v>
      </c>
      <c r="BY215" s="86">
        <f t="shared" si="242"/>
        <v>53</v>
      </c>
      <c r="BZ215" s="86">
        <f t="shared" si="242"/>
        <v>9</v>
      </c>
    </row>
    <row r="216" spans="1:78" ht="18.95" customHeight="1">
      <c r="A216" s="9">
        <v>4</v>
      </c>
      <c r="B216" s="364" t="s">
        <v>831</v>
      </c>
      <c r="C216" s="97">
        <v>15.14</v>
      </c>
      <c r="D216" s="41" t="str">
        <f t="shared" si="232"/>
        <v>Lizzy Lench</v>
      </c>
      <c r="E216" s="41" t="str">
        <f t="shared" si="233"/>
        <v>OXFORD CITY</v>
      </c>
      <c r="F216" s="64" t="str">
        <f t="shared" si="234"/>
        <v/>
      </c>
      <c r="G216" s="64" t="str">
        <f t="shared" si="235"/>
        <v xml:space="preserve"> </v>
      </c>
      <c r="H216" s="393"/>
      <c r="I216" s="9">
        <v>4</v>
      </c>
      <c r="J216" s="37"/>
      <c r="K216" s="97" t="s">
        <v>61</v>
      </c>
      <c r="L216" s="41" t="str">
        <f t="shared" si="236"/>
        <v/>
      </c>
      <c r="M216" s="221" t="str">
        <f t="shared" si="237"/>
        <v/>
      </c>
      <c r="N216" s="64" t="str">
        <f t="shared" si="238"/>
        <v/>
      </c>
      <c r="O216" s="64" t="str">
        <f t="shared" si="239"/>
        <v xml:space="preserve"> </v>
      </c>
      <c r="P216" s="2"/>
      <c r="Q216" s="264" t="s">
        <v>258</v>
      </c>
      <c r="R216" s="264" t="s">
        <v>259</v>
      </c>
      <c r="S216" s="48">
        <f>IF(Q216=B213,8)+IF(Q216=B214,7)+IF(Q216=B215,6)+IF(Q216=B216,5)+IF(Q216=B217,4)+IF(Q216=B218,3)+IF(Q216=B219,2)+IF(Q216=B220,1)+IF(R216=B213,8)+IF(R216=B214,7)+IF(R216=B215,6)+IF(R216=B216,5)+IF(R216=B217,4)+IF(R216=B218,3)+IF(R216=B219,2)+IF(R216=B220,1)</f>
        <v>0</v>
      </c>
      <c r="T216" s="48">
        <f>IF(R216=J213,8)+IF(R216=J214,7)+IF(R216=J215,6)+IF(R216=J216,5)+IF(R216=J217,4)+IF(R216=J218,3)+IF(R216=J219,2)+IF(R216=J220,1)+IF(Q216=J213,8)+IF(Q216=J214,7)+IF(Q216=J215,6)+IF(Q216=J216,5)+IF(Q216=J217,4)+IF(Q216=J218,3)+IF(Q216=J219,2)+IF(Q216=J220,1)</f>
        <v>0</v>
      </c>
      <c r="U216" s="2"/>
      <c r="V216" s="12"/>
      <c r="W216" s="12"/>
      <c r="X216" s="12"/>
      <c r="Y216" s="12">
        <f>S216+T216</f>
        <v>0</v>
      </c>
      <c r="Z216" s="12"/>
      <c r="AA216" s="12"/>
      <c r="AB216" s="191"/>
      <c r="AC216" s="12"/>
      <c r="AD216" s="2"/>
      <c r="AE216" s="397"/>
      <c r="AF216" s="12" t="str">
        <f t="shared" ref="AF216:AF230" si="243">AF9</f>
        <v>AA</v>
      </c>
      <c r="AG216" s="12" t="s">
        <v>1</v>
      </c>
      <c r="AH216" s="12" t="e">
        <f>VLOOKUP(AG216,ABI!$AL$17:$AX$42,13,FALSE)</f>
        <v>#N/A</v>
      </c>
      <c r="AI216" s="12" t="str">
        <f t="shared" ref="AI216:AI230" si="244">AF216</f>
        <v>AA</v>
      </c>
      <c r="AJ216" s="12" t="s">
        <v>1</v>
      </c>
      <c r="AK216" s="12" t="e">
        <f>VLOOKUP(AJ216,ABI!$AP$17:$AX$42,9,FALSE)</f>
        <v>#N/A</v>
      </c>
      <c r="AL216" s="12" t="str">
        <f t="shared" ref="AL216:AL230" si="245">AI216</f>
        <v>AA</v>
      </c>
      <c r="AM216" s="12" t="s">
        <v>1</v>
      </c>
      <c r="AN216" s="12" t="e">
        <f>VLOOKUP(AM216,ABI!$AN$17:$AX$42,11,FALSE)</f>
        <v>#N/A</v>
      </c>
      <c r="AO216" s="12" t="str">
        <f t="shared" ref="AO216:AO230" si="246">AL216</f>
        <v>AA</v>
      </c>
      <c r="AP216" s="12" t="s">
        <v>1</v>
      </c>
      <c r="AQ216" s="12" t="e">
        <f>VLOOKUP(AP216,ABI!$AR$17:$AX$42,7,FALSE)</f>
        <v>#N/A</v>
      </c>
      <c r="AR216" s="12" t="str">
        <f t="shared" ref="AR216:AR230" si="247">AO216</f>
        <v>AA</v>
      </c>
      <c r="AS216" s="12" t="s">
        <v>1</v>
      </c>
      <c r="AT216" s="12" t="e">
        <f>VLOOKUP(AS216,ABI!$AJ$17:$AX$42,15,FALSE)</f>
        <v>#N/A</v>
      </c>
      <c r="AU216" s="12" t="str">
        <f t="shared" ref="AU216:AU230" si="248">AR216</f>
        <v>AA</v>
      </c>
      <c r="AV216" s="12" t="s">
        <v>1</v>
      </c>
      <c r="AW216" s="12" t="e">
        <f>VLOOKUP(AV216,ABI!$AI$17:$AX$42,16,FALSE)</f>
        <v>#N/A</v>
      </c>
      <c r="AX216" s="12" t="str">
        <f t="shared" ref="AX216:AX230" si="249">AU216</f>
        <v>AA</v>
      </c>
      <c r="AY216" s="12" t="s">
        <v>1</v>
      </c>
      <c r="AZ216" s="12" t="str">
        <f>'MATCH DETAILS'!B5</f>
        <v>ABINGDON</v>
      </c>
      <c r="BA216" s="176">
        <v>1</v>
      </c>
      <c r="BB216" s="12" t="e">
        <f>VLOOKUP(BA216,ABI!$AS$17:$AX$42,6,FALSE)</f>
        <v>#N/A</v>
      </c>
      <c r="BC216" s="176">
        <v>2</v>
      </c>
      <c r="BD216" s="12" t="e">
        <f>VLOOKUP(BC216,ABI!$AS$17:$AX$42,6,FALSE)</f>
        <v>#N/A</v>
      </c>
      <c r="BE216" s="176">
        <v>3</v>
      </c>
      <c r="BF216" s="12" t="e">
        <f>VLOOKUP(BE216,ABI!$AS$17:$AX$42,6,FALSE)</f>
        <v>#N/A</v>
      </c>
      <c r="BG216" s="176">
        <v>4</v>
      </c>
      <c r="BH216" s="12" t="e">
        <f>VLOOKUP(BG216,ABI!$AS$17:$AX$42,6,FALSE)</f>
        <v>#N/A</v>
      </c>
      <c r="BJ216" s="86" t="str">
        <f t="shared" si="240"/>
        <v xml:space="preserve">U17 </v>
      </c>
      <c r="BK216" s="86">
        <f t="shared" si="242"/>
        <v>13.3</v>
      </c>
      <c r="BL216" s="86">
        <f t="shared" si="242"/>
        <v>27.5</v>
      </c>
      <c r="BM216" s="86">
        <f t="shared" si="242"/>
        <v>45.5</v>
      </c>
      <c r="BN216" s="90">
        <f t="shared" si="242"/>
        <v>1.736111111111111E-3</v>
      </c>
      <c r="BO216" s="86" t="str">
        <f t="shared" si="242"/>
        <v>-</v>
      </c>
      <c r="BP216" s="90">
        <f t="shared" si="242"/>
        <v>3.645833333333333E-3</v>
      </c>
      <c r="BQ216" s="86" t="str">
        <f t="shared" si="242"/>
        <v>-</v>
      </c>
      <c r="BR216" s="86" t="str">
        <f t="shared" si="242"/>
        <v>-</v>
      </c>
      <c r="BS216" s="86">
        <f t="shared" si="242"/>
        <v>13.7</v>
      </c>
      <c r="BT216" s="86">
        <f t="shared" si="242"/>
        <v>1.45</v>
      </c>
      <c r="BU216" s="86">
        <f t="shared" si="242"/>
        <v>4.5999999999999996</v>
      </c>
      <c r="BV216" s="86">
        <f t="shared" si="242"/>
        <v>7.25</v>
      </c>
      <c r="BW216" s="86">
        <f t="shared" si="242"/>
        <v>21</v>
      </c>
      <c r="BX216" s="86">
        <f t="shared" si="242"/>
        <v>23</v>
      </c>
      <c r="BY216" s="86">
        <f t="shared" si="242"/>
        <v>53</v>
      </c>
      <c r="BZ216" s="86">
        <f t="shared" si="242"/>
        <v>9</v>
      </c>
    </row>
    <row r="217" spans="1:78" ht="18.95" customHeight="1">
      <c r="A217" s="9">
        <v>5</v>
      </c>
      <c r="B217" s="364" t="s">
        <v>850</v>
      </c>
      <c r="C217" s="97">
        <v>18.98</v>
      </c>
      <c r="D217" s="41" t="str">
        <f t="shared" si="232"/>
        <v>ELEANOR HUBBERT</v>
      </c>
      <c r="E217" s="41" t="str">
        <f t="shared" si="233"/>
        <v>WITNEY</v>
      </c>
      <c r="F217" s="64" t="str">
        <f t="shared" si="234"/>
        <v/>
      </c>
      <c r="G217" s="64" t="str">
        <f t="shared" si="235"/>
        <v xml:space="preserve"> </v>
      </c>
      <c r="H217" s="393"/>
      <c r="I217" s="9">
        <v>5</v>
      </c>
      <c r="J217" s="37"/>
      <c r="K217" s="97" t="s">
        <v>61</v>
      </c>
      <c r="L217" s="41" t="str">
        <f t="shared" si="236"/>
        <v/>
      </c>
      <c r="M217" s="221" t="str">
        <f t="shared" si="237"/>
        <v/>
      </c>
      <c r="N217" s="64" t="str">
        <f t="shared" si="238"/>
        <v/>
      </c>
      <c r="O217" s="64" t="str">
        <f t="shared" si="239"/>
        <v xml:space="preserve"> </v>
      </c>
      <c r="P217" s="2"/>
      <c r="Q217" s="48" t="s">
        <v>20</v>
      </c>
      <c r="R217" s="48" t="s">
        <v>19</v>
      </c>
      <c r="S217" s="48">
        <f>IF(Q217=B213,8)+IF(Q217=B214,7)+IF(Q217=B215,6)+IF(Q217=B216,5)+IF(Q217=B217,4)+IF(Q217=B218,3)+IF(Q217=B219,2)+IF(Q217=B220,1)+IF(R217=B213,8)+IF(R217=B214,7)+IF(R217=B215,6)+IF(R217=B216,5)+IF(R217=B217,4)+IF(R217=B218,3)+IF(R217=B219,2)+IF(R217=B220,1)</f>
        <v>5</v>
      </c>
      <c r="T217" s="48">
        <f>IF(R217=J213,8)+IF(R217=J214,7)+IF(R217=J215,6)+IF(R217=J216,5)+IF(R217=J217,4)+IF(R217=J218,3)+IF(R217=J219,2)+IF(R217=J220,1)+IF(Q217=J213,8)+IF(Q217=J214,7)+IF(Q217=J215,6)+IF(Q217=J216,5)+IF(Q217=J217,4)+IF(Q217=J218,3)+IF(Q217=J219,2)+IF(Q217=J220,1)</f>
        <v>0</v>
      </c>
      <c r="U217" s="2"/>
      <c r="V217" s="12"/>
      <c r="W217" s="12"/>
      <c r="X217" s="12"/>
      <c r="Y217" s="12"/>
      <c r="Z217" s="12">
        <f>S217+T217</f>
        <v>5</v>
      </c>
      <c r="AA217" s="12"/>
      <c r="AB217" s="191"/>
      <c r="AC217" s="12"/>
      <c r="AD217" s="2"/>
      <c r="AE217" s="397" t="str">
        <f t="shared" ref="AE217" si="250">AE10</f>
        <v>BANBURY</v>
      </c>
      <c r="AF217" s="12" t="str">
        <f t="shared" si="243"/>
        <v>N</v>
      </c>
      <c r="AG217" s="12" t="s">
        <v>0</v>
      </c>
      <c r="AH217" s="12" t="str">
        <f>VLOOKUP(AG217,BAN!$AL$17:$AX$42,13,FALSE)</f>
        <v>KATIE HALLIBURTON</v>
      </c>
      <c r="AI217" s="12" t="str">
        <f t="shared" si="244"/>
        <v>N</v>
      </c>
      <c r="AJ217" s="12" t="s">
        <v>0</v>
      </c>
      <c r="AK217" s="12" t="str">
        <f>VLOOKUP(AJ217,BAN!$AP$17:$AX$42,9,FALSE)</f>
        <v>JESSICA LAY</v>
      </c>
      <c r="AL217" s="12" t="str">
        <f t="shared" si="245"/>
        <v>N</v>
      </c>
      <c r="AM217" s="12" t="s">
        <v>0</v>
      </c>
      <c r="AN217" s="12" t="e">
        <f>VLOOKUP(AM217,BAN!$AN$17:$AX$42,11,FALSE)</f>
        <v>#N/A</v>
      </c>
      <c r="AO217" s="12" t="str">
        <f t="shared" si="246"/>
        <v>N</v>
      </c>
      <c r="AP217" s="12" t="s">
        <v>0</v>
      </c>
      <c r="AQ217" s="12" t="e">
        <f>VLOOKUP(AP217,BAN!$AR$17:$AX$42,7,FALSE)</f>
        <v>#N/A</v>
      </c>
      <c r="AR217" s="12" t="str">
        <f t="shared" si="247"/>
        <v>N</v>
      </c>
      <c r="AS217" s="12" t="s">
        <v>0</v>
      </c>
      <c r="AT217" s="12" t="str">
        <f>VLOOKUP(AS217,BAN!$AJ$17:$AX$42,15,FALSE)</f>
        <v>EMMA SIMKIN</v>
      </c>
      <c r="AU217" s="12" t="str">
        <f t="shared" si="248"/>
        <v>N</v>
      </c>
      <c r="AV217" s="12" t="s">
        <v>0</v>
      </c>
      <c r="AW217" s="12" t="str">
        <f>VLOOKUP(AV217,BAN!$AI$17:$AX$42,16,FALSE)</f>
        <v>SAM PHILLIPS</v>
      </c>
      <c r="AX217" s="12" t="str">
        <f t="shared" si="249"/>
        <v>N</v>
      </c>
      <c r="AY217" s="12" t="s">
        <v>0</v>
      </c>
      <c r="AZ217" s="12" t="str">
        <f>'MATCH DETAILS'!B6</f>
        <v>BANBURY</v>
      </c>
      <c r="BA217" s="176">
        <v>1</v>
      </c>
      <c r="BB217" s="12" t="str">
        <f>VLOOKUP(BA217,BAN!$AS$17:$AX$42,6,FALSE)</f>
        <v>CHLOE THOMPSON</v>
      </c>
      <c r="BC217" s="176">
        <v>2</v>
      </c>
      <c r="BD217" s="12" t="str">
        <f>VLOOKUP(BC217,BAN!$AS$17:$AX$42,6,FALSE)</f>
        <v>SAM PHILLIPS</v>
      </c>
      <c r="BE217" s="176">
        <v>3</v>
      </c>
      <c r="BF217" s="12" t="str">
        <f>VLOOKUP(BE217,BAN!$AS$17:$AX$42,6,FALSE)</f>
        <v>JESSICA LAY</v>
      </c>
      <c r="BG217" s="176">
        <v>4</v>
      </c>
      <c r="BH217" s="12" t="str">
        <f>VLOOKUP(BG217,BAN!$AS$17:$AX$42,6,FALSE)</f>
        <v>KATIE HALLIBURTON</v>
      </c>
      <c r="BJ217" s="86" t="str">
        <f t="shared" si="240"/>
        <v xml:space="preserve">U17 </v>
      </c>
      <c r="BK217" s="86">
        <f t="shared" si="242"/>
        <v>13.3</v>
      </c>
      <c r="BL217" s="86">
        <f t="shared" si="242"/>
        <v>27.5</v>
      </c>
      <c r="BM217" s="86">
        <f t="shared" si="242"/>
        <v>45.5</v>
      </c>
      <c r="BN217" s="90">
        <f t="shared" si="242"/>
        <v>1.736111111111111E-3</v>
      </c>
      <c r="BO217" s="86" t="str">
        <f t="shared" si="242"/>
        <v>-</v>
      </c>
      <c r="BP217" s="90">
        <f t="shared" si="242"/>
        <v>3.645833333333333E-3</v>
      </c>
      <c r="BQ217" s="86" t="str">
        <f t="shared" si="242"/>
        <v>-</v>
      </c>
      <c r="BR217" s="86" t="str">
        <f t="shared" si="242"/>
        <v>-</v>
      </c>
      <c r="BS217" s="86">
        <f t="shared" si="242"/>
        <v>13.7</v>
      </c>
      <c r="BT217" s="86">
        <f t="shared" si="242"/>
        <v>1.45</v>
      </c>
      <c r="BU217" s="86">
        <f t="shared" si="242"/>
        <v>4.5999999999999996</v>
      </c>
      <c r="BV217" s="86">
        <f t="shared" si="242"/>
        <v>7.25</v>
      </c>
      <c r="BW217" s="86">
        <f t="shared" si="242"/>
        <v>21</v>
      </c>
      <c r="BX217" s="86">
        <f t="shared" si="242"/>
        <v>23</v>
      </c>
      <c r="BY217" s="86">
        <f t="shared" si="242"/>
        <v>53</v>
      </c>
      <c r="BZ217" s="86">
        <f t="shared" si="242"/>
        <v>9</v>
      </c>
    </row>
    <row r="218" spans="1:78" ht="18.95" customHeight="1">
      <c r="A218" s="9">
        <v>6</v>
      </c>
      <c r="B218" s="37"/>
      <c r="C218" s="97" t="s">
        <v>61</v>
      </c>
      <c r="D218" s="41" t="str">
        <f t="shared" si="232"/>
        <v/>
      </c>
      <c r="E218" s="41" t="str">
        <f t="shared" si="233"/>
        <v/>
      </c>
      <c r="F218" s="64" t="str">
        <f t="shared" si="234"/>
        <v/>
      </c>
      <c r="G218" s="64" t="str">
        <f t="shared" si="235"/>
        <v xml:space="preserve"> </v>
      </c>
      <c r="H218" s="393"/>
      <c r="I218" s="9">
        <v>6</v>
      </c>
      <c r="J218" s="37"/>
      <c r="K218" s="97" t="s">
        <v>61</v>
      </c>
      <c r="L218" s="41" t="str">
        <f t="shared" si="236"/>
        <v/>
      </c>
      <c r="M218" s="221" t="str">
        <f t="shared" si="237"/>
        <v/>
      </c>
      <c r="N218" s="64" t="str">
        <f t="shared" si="238"/>
        <v/>
      </c>
      <c r="O218" s="64" t="str">
        <f t="shared" si="239"/>
        <v xml:space="preserve"> </v>
      </c>
      <c r="P218" s="2"/>
      <c r="Q218" s="48" t="s">
        <v>188</v>
      </c>
      <c r="R218" s="48" t="s">
        <v>189</v>
      </c>
      <c r="S218" s="48">
        <f>IF(Q218=B213,8)+IF(Q218=B214,7)+IF(Q218=B215,6)+IF(Q218=B216,5)+IF(Q218=B217,4)+IF(Q218=B218,3)+IF(Q218=B219,2)+IF(Q218=B220,1)+IF(R218=B213,8)+IF(R218=B214,7)+IF(R218=B215,6)+IF(R218=B216,5)+IF(R218=B217,4)+IF(R218=B218,3)+IF(R218=B219,2)+IF(R218=B220,1)</f>
        <v>8</v>
      </c>
      <c r="T218" s="48">
        <f>IF(R218=J213,8)+IF(R218=J214,7)+IF(R218=J215,6)+IF(R218=J216,5)+IF(R218=J217,4)+IF(R218=J218,3)+IF(R218=J219,2)+IF(R218=J220,1)+IF(Q218=J213,8)+IF(Q218=J214,7)+IF(Q218=J215,6)+IF(Q218=J216,5)+IF(Q218=J217,4)+IF(Q218=J218,3)+IF(Q218=J219,2)+IF(Q218=J220,1)</f>
        <v>0</v>
      </c>
      <c r="U218" s="2"/>
      <c r="V218" s="12"/>
      <c r="W218" s="12"/>
      <c r="X218" s="12"/>
      <c r="Y218" s="12"/>
      <c r="Z218" s="12"/>
      <c r="AA218" s="12">
        <f>S218+T218</f>
        <v>8</v>
      </c>
      <c r="AB218" s="191"/>
      <c r="AC218" s="12"/>
      <c r="AD218" s="2"/>
      <c r="AE218" s="397"/>
      <c r="AF218" s="12" t="str">
        <f t="shared" si="243"/>
        <v>NN</v>
      </c>
      <c r="AG218" s="12" t="s">
        <v>1</v>
      </c>
      <c r="AH218" s="12" t="str">
        <f>VLOOKUP(AG218,BAN!$AL$17:$AX$42,13,FALSE)</f>
        <v>JESSICA LAY</v>
      </c>
      <c r="AI218" s="12" t="str">
        <f t="shared" si="244"/>
        <v>NN</v>
      </c>
      <c r="AJ218" s="12" t="s">
        <v>1</v>
      </c>
      <c r="AK218" s="12" t="str">
        <f>VLOOKUP(AJ218,BAN!$AP$17:$AX$42,9,FALSE)</f>
        <v>KATIE HALLIBURTON</v>
      </c>
      <c r="AL218" s="12" t="str">
        <f t="shared" si="245"/>
        <v>NN</v>
      </c>
      <c r="AM218" s="12" t="s">
        <v>1</v>
      </c>
      <c r="AN218" s="12" t="e">
        <f>VLOOKUP(AM218,BAN!$AN$17:$AX$42,11,FALSE)</f>
        <v>#N/A</v>
      </c>
      <c r="AO218" s="12" t="str">
        <f t="shared" si="246"/>
        <v>NN</v>
      </c>
      <c r="AP218" s="12" t="s">
        <v>1</v>
      </c>
      <c r="AQ218" s="12" t="e">
        <f>VLOOKUP(AP218,BAN!$AR$17:$AX$42,7,FALSE)</f>
        <v>#N/A</v>
      </c>
      <c r="AR218" s="12" t="str">
        <f t="shared" si="247"/>
        <v>NN</v>
      </c>
      <c r="AS218" s="12" t="s">
        <v>1</v>
      </c>
      <c r="AT218" s="12" t="e">
        <f>VLOOKUP(AS218,BAN!$AJ$17:$AX$42,15,FALSE)</f>
        <v>#N/A</v>
      </c>
      <c r="AU218" s="12" t="str">
        <f t="shared" si="248"/>
        <v>NN</v>
      </c>
      <c r="AV218" s="12" t="s">
        <v>1</v>
      </c>
      <c r="AW218" s="12" t="str">
        <f>VLOOKUP(AV218,BAN!$AI$17:$AX$42,16,FALSE)</f>
        <v>JESSICA LAY</v>
      </c>
      <c r="AX218" s="12" t="str">
        <f t="shared" si="249"/>
        <v>NN</v>
      </c>
      <c r="AY218" s="12" t="s">
        <v>1</v>
      </c>
      <c r="AZ218" s="12" t="str">
        <f>'MATCH DETAILS'!B6</f>
        <v>BANBURY</v>
      </c>
      <c r="BA218" s="176">
        <v>1</v>
      </c>
      <c r="BB218" s="12" t="str">
        <f>VLOOKUP(BA218,BAN!$AS$17:$AX$42,6,FALSE)</f>
        <v>CHLOE THOMPSON</v>
      </c>
      <c r="BC218" s="176">
        <v>2</v>
      </c>
      <c r="BD218" s="12" t="str">
        <f>VLOOKUP(BC218,BAN!$AS$17:$AX$42,6,FALSE)</f>
        <v>SAM PHILLIPS</v>
      </c>
      <c r="BE218" s="176">
        <v>3</v>
      </c>
      <c r="BF218" s="12" t="str">
        <f>VLOOKUP(BE218,BAN!$AS$17:$AX$42,6,FALSE)</f>
        <v>JESSICA LAY</v>
      </c>
      <c r="BG218" s="176">
        <v>4</v>
      </c>
      <c r="BH218" s="12" t="str">
        <f>VLOOKUP(BG218,BAN!$AS$17:$AX$42,6,FALSE)</f>
        <v>KATIE HALLIBURTON</v>
      </c>
      <c r="BJ218" s="86" t="str">
        <f t="shared" si="240"/>
        <v xml:space="preserve">U17 </v>
      </c>
      <c r="BK218" s="86">
        <f t="shared" si="242"/>
        <v>13.3</v>
      </c>
      <c r="BL218" s="86">
        <f t="shared" si="242"/>
        <v>27.5</v>
      </c>
      <c r="BM218" s="86">
        <f t="shared" si="242"/>
        <v>45.5</v>
      </c>
      <c r="BN218" s="90">
        <f t="shared" si="242"/>
        <v>1.736111111111111E-3</v>
      </c>
      <c r="BO218" s="86" t="str">
        <f t="shared" si="242"/>
        <v>-</v>
      </c>
      <c r="BP218" s="90">
        <f t="shared" si="242"/>
        <v>3.645833333333333E-3</v>
      </c>
      <c r="BQ218" s="86" t="str">
        <f t="shared" si="242"/>
        <v>-</v>
      </c>
      <c r="BR218" s="86" t="str">
        <f t="shared" si="242"/>
        <v>-</v>
      </c>
      <c r="BS218" s="86">
        <f t="shared" si="242"/>
        <v>13.7</v>
      </c>
      <c r="BT218" s="86">
        <f t="shared" si="242"/>
        <v>1.45</v>
      </c>
      <c r="BU218" s="86">
        <f t="shared" si="242"/>
        <v>4.5999999999999996</v>
      </c>
      <c r="BV218" s="86">
        <f t="shared" si="242"/>
        <v>7.25</v>
      </c>
      <c r="BW218" s="86">
        <f t="shared" si="242"/>
        <v>21</v>
      </c>
      <c r="BX218" s="86">
        <f t="shared" si="242"/>
        <v>23</v>
      </c>
      <c r="BY218" s="86">
        <f t="shared" si="242"/>
        <v>53</v>
      </c>
      <c r="BZ218" s="86">
        <f t="shared" si="242"/>
        <v>9</v>
      </c>
    </row>
    <row r="219" spans="1:78" ht="18.95" customHeight="1">
      <c r="A219" s="9">
        <v>7</v>
      </c>
      <c r="B219" s="37"/>
      <c r="C219" s="97" t="s">
        <v>61</v>
      </c>
      <c r="D219" s="41" t="str">
        <f t="shared" si="232"/>
        <v/>
      </c>
      <c r="E219" s="41" t="str">
        <f t="shared" si="233"/>
        <v/>
      </c>
      <c r="F219" s="64" t="str">
        <f t="shared" si="234"/>
        <v/>
      </c>
      <c r="G219" s="64" t="str">
        <f t="shared" si="235"/>
        <v xml:space="preserve"> </v>
      </c>
      <c r="H219" s="393"/>
      <c r="I219" s="9">
        <v>7</v>
      </c>
      <c r="J219" s="37"/>
      <c r="K219" s="97" t="s">
        <v>61</v>
      </c>
      <c r="L219" s="41" t="str">
        <f t="shared" si="236"/>
        <v/>
      </c>
      <c r="M219" s="221" t="str">
        <f t="shared" si="237"/>
        <v/>
      </c>
      <c r="N219" s="64" t="str">
        <f t="shared" si="238"/>
        <v/>
      </c>
      <c r="O219" s="64" t="str">
        <f t="shared" si="239"/>
        <v xml:space="preserve"> </v>
      </c>
      <c r="P219" s="2"/>
      <c r="Q219" s="48" t="s">
        <v>227</v>
      </c>
      <c r="R219" s="48" t="s">
        <v>228</v>
      </c>
      <c r="S219" s="48">
        <f>IF(Q219=B213,8)+IF(Q219=B214,7)+IF(Q219=B215,6)+IF(Q219=B216,5)+IF(Q219=B217,4)+IF(Q219=B218,3)+IF(Q219=B219,2)+IF(Q219=B220,1)+IF(R219=B213,8)+IF(R219=B214,7)+IF(R219=B215,6)+IF(R219=B216,5)+IF(R219=B217,4)+IF(R219=B218,3)+IF(R219=B219,2)+IF(R219=B220,1)</f>
        <v>0</v>
      </c>
      <c r="T219" s="48">
        <f>IF(R219=J213,8)+IF(R219=J214,7)+IF(R219=J215,6)+IF(R219=J216,5)+IF(R219=J217,4)+IF(R219=J218,3)+IF(R219=J219,2)+IF(R219=J220,1)+IF(Q219=J213,8)+IF(Q219=J214,7)+IF(Q219=J215,6)+IF(Q219=J216,5)+IF(Q219=J217,4)+IF(Q219=J218,3)+IF(Q219=J219,2)+IF(Q219=J220,1)</f>
        <v>0</v>
      </c>
      <c r="U219" s="2"/>
      <c r="V219" s="12"/>
      <c r="W219" s="12"/>
      <c r="X219" s="12"/>
      <c r="Y219" s="12"/>
      <c r="Z219" s="12"/>
      <c r="AA219" s="12"/>
      <c r="AB219" s="191">
        <f>S219+T219</f>
        <v>0</v>
      </c>
      <c r="AC219" s="12"/>
      <c r="AD219" s="2"/>
      <c r="AE219" s="397" t="str">
        <f t="shared" ref="AE219" si="251">AE12</f>
        <v>BICESTER</v>
      </c>
      <c r="AF219" s="12" t="str">
        <f t="shared" si="243"/>
        <v>B</v>
      </c>
      <c r="AG219" s="12" t="s">
        <v>0</v>
      </c>
      <c r="AH219" s="12" t="str">
        <f>VLOOKUP(AG219,BIC!$AL$17:$AX$42,13,FALSE)</f>
        <v>Emily Benfield</v>
      </c>
      <c r="AI219" s="12" t="str">
        <f t="shared" si="244"/>
        <v>B</v>
      </c>
      <c r="AJ219" s="12" t="s">
        <v>0</v>
      </c>
      <c r="AK219" s="12" t="str">
        <f>VLOOKUP(AJ219,BIC!$AP$17:$AX$42,9,FALSE)</f>
        <v>Emily Benfield</v>
      </c>
      <c r="AL219" s="12" t="str">
        <f t="shared" si="245"/>
        <v>B</v>
      </c>
      <c r="AM219" s="12" t="s">
        <v>0</v>
      </c>
      <c r="AN219" s="12" t="e">
        <f>VLOOKUP(AM219,BIC!$AN$17:$AX$42,11,FALSE)</f>
        <v>#N/A</v>
      </c>
      <c r="AO219" s="12" t="str">
        <f t="shared" si="246"/>
        <v>B</v>
      </c>
      <c r="AP219" s="12" t="s">
        <v>0</v>
      </c>
      <c r="AQ219" s="12" t="e">
        <f>VLOOKUP(AP219,BIC!$AR$17:$AX$42,7,FALSE)</f>
        <v>#N/A</v>
      </c>
      <c r="AR219" s="12" t="str">
        <f t="shared" si="247"/>
        <v>B</v>
      </c>
      <c r="AS219" s="12" t="s">
        <v>0</v>
      </c>
      <c r="AT219" s="12" t="e">
        <f>VLOOKUP(AS219,BIC!$AJ$17:$AX$42,15,FALSE)</f>
        <v>#N/A</v>
      </c>
      <c r="AU219" s="12" t="str">
        <f t="shared" si="248"/>
        <v>B</v>
      </c>
      <c r="AV219" s="12" t="s">
        <v>0</v>
      </c>
      <c r="AW219" s="12" t="e">
        <f>VLOOKUP(AV219,BIC!$AI$17:$AX$42,16,FALSE)</f>
        <v>#N/A</v>
      </c>
      <c r="AX219" s="12" t="str">
        <f t="shared" si="249"/>
        <v>B</v>
      </c>
      <c r="AY219" s="12" t="s">
        <v>0</v>
      </c>
      <c r="AZ219" s="12" t="str">
        <f>'MATCH DETAILS'!B7</f>
        <v>BICESTER</v>
      </c>
      <c r="BA219" s="176">
        <v>1</v>
      </c>
      <c r="BB219" s="12" t="e">
        <f>VLOOKUP(BA219,BIC!$AS$17:$AX$42,6,FALSE)</f>
        <v>#N/A</v>
      </c>
      <c r="BC219" s="176">
        <v>2</v>
      </c>
      <c r="BD219" s="12" t="e">
        <f>VLOOKUP(BC219,BIC!$AS$17:$AX$42,6,FALSE)</f>
        <v>#N/A</v>
      </c>
      <c r="BE219" s="176">
        <v>3</v>
      </c>
      <c r="BF219" s="12" t="e">
        <f>VLOOKUP(BE219,BIC!$AS$17:$AX$42,6,FALSE)</f>
        <v>#N/A</v>
      </c>
      <c r="BG219" s="176">
        <v>4</v>
      </c>
      <c r="BH219" s="12" t="e">
        <f>VLOOKUP(BG219,BIC!$AS$17:$AX$42,6,FALSE)</f>
        <v>#N/A</v>
      </c>
      <c r="BJ219" s="86" t="str">
        <f t="shared" si="240"/>
        <v xml:space="preserve">U17 </v>
      </c>
      <c r="BK219" s="86">
        <f t="shared" si="242"/>
        <v>13.3</v>
      </c>
      <c r="BL219" s="86">
        <f t="shared" si="242"/>
        <v>27.5</v>
      </c>
      <c r="BM219" s="86">
        <f t="shared" si="242"/>
        <v>45.5</v>
      </c>
      <c r="BN219" s="90">
        <f t="shared" si="242"/>
        <v>1.736111111111111E-3</v>
      </c>
      <c r="BO219" s="86" t="str">
        <f t="shared" si="242"/>
        <v>-</v>
      </c>
      <c r="BP219" s="90">
        <f t="shared" si="242"/>
        <v>3.645833333333333E-3</v>
      </c>
      <c r="BQ219" s="86" t="str">
        <f t="shared" si="242"/>
        <v>-</v>
      </c>
      <c r="BR219" s="86" t="str">
        <f t="shared" si="242"/>
        <v>-</v>
      </c>
      <c r="BS219" s="86">
        <f t="shared" si="242"/>
        <v>13.7</v>
      </c>
      <c r="BT219" s="86">
        <f t="shared" si="242"/>
        <v>1.45</v>
      </c>
      <c r="BU219" s="86">
        <f t="shared" si="242"/>
        <v>4.5999999999999996</v>
      </c>
      <c r="BV219" s="86">
        <f t="shared" si="242"/>
        <v>7.25</v>
      </c>
      <c r="BW219" s="86">
        <f t="shared" si="242"/>
        <v>21</v>
      </c>
      <c r="BX219" s="86">
        <f t="shared" si="242"/>
        <v>23</v>
      </c>
      <c r="BY219" s="86">
        <f t="shared" si="242"/>
        <v>53</v>
      </c>
      <c r="BZ219" s="86">
        <f t="shared" si="242"/>
        <v>9</v>
      </c>
    </row>
    <row r="220" spans="1:78" ht="18.95" customHeight="1">
      <c r="A220" s="9">
        <v>8</v>
      </c>
      <c r="B220" s="37"/>
      <c r="C220" s="97" t="s">
        <v>61</v>
      </c>
      <c r="D220" s="41" t="str">
        <f t="shared" si="232"/>
        <v/>
      </c>
      <c r="E220" s="41" t="str">
        <f t="shared" si="233"/>
        <v/>
      </c>
      <c r="F220" s="64" t="str">
        <f t="shared" si="234"/>
        <v/>
      </c>
      <c r="G220" s="64" t="str">
        <f t="shared" si="235"/>
        <v xml:space="preserve"> </v>
      </c>
      <c r="H220" s="393"/>
      <c r="I220" s="9">
        <v>8</v>
      </c>
      <c r="J220" s="37"/>
      <c r="K220" s="97" t="s">
        <v>61</v>
      </c>
      <c r="L220" s="41" t="str">
        <f t="shared" si="236"/>
        <v/>
      </c>
      <c r="M220" s="221" t="str">
        <f t="shared" si="237"/>
        <v/>
      </c>
      <c r="N220" s="64" t="str">
        <f t="shared" si="238"/>
        <v/>
      </c>
      <c r="O220" s="64" t="str">
        <f t="shared" si="239"/>
        <v xml:space="preserve"> </v>
      </c>
      <c r="P220" s="2"/>
      <c r="Q220" s="48" t="s">
        <v>208</v>
      </c>
      <c r="R220" s="48" t="s">
        <v>211</v>
      </c>
      <c r="S220" s="48">
        <f>IF(Q220=B213,8)+IF(Q220=B214,7)+IF(Q220=B215,6)+IF(Q220=B216,5)+IF(Q220=B217,4)+IF(Q220=B218,3)+IF(Q220=B219,2)+IF(Q220=B220,1)+IF(R220=B213,8)+IF(R220=B214,7)+IF(R220=B215,6)+IF(R220=B216,5)+IF(R220=B217,4)+IF(R220=B218,3)+IF(R220=B219,2)+IF(R220=B220,1)</f>
        <v>4</v>
      </c>
      <c r="T220" s="48">
        <f>IF(R220=J213,8)+IF(R220=J214,7)+IF(R220=J215,6)+IF(R220=J216,5)+IF(R220=J217,4)+IF(R220=J218,3)+IF(R220=J219,2)+IF(R220=J220,1)+IF(Q220=J213,8)+IF(Q220=J214,7)+IF(Q220=J215,6)+IF(Q220=J216,5)+IF(Q220=J217,4)+IF(Q220=J218,3)+IF(Q220=J219,2)+IF(Q220=J220,1)</f>
        <v>0</v>
      </c>
      <c r="U220" s="2"/>
      <c r="V220" s="12"/>
      <c r="W220" s="12"/>
      <c r="X220" s="12"/>
      <c r="Y220" s="12"/>
      <c r="Z220" s="12"/>
      <c r="AA220" s="12"/>
      <c r="AB220" s="191"/>
      <c r="AC220" s="12">
        <f>S220+T220</f>
        <v>4</v>
      </c>
      <c r="AD220" s="2"/>
      <c r="AE220" s="397"/>
      <c r="AF220" s="12" t="str">
        <f t="shared" si="243"/>
        <v>BB</v>
      </c>
      <c r="AG220" s="12" t="s">
        <v>1</v>
      </c>
      <c r="AH220" s="12" t="e">
        <f>VLOOKUP(AG220,BIC!$AL$17:$AX$42,13,FALSE)</f>
        <v>#N/A</v>
      </c>
      <c r="AI220" s="12" t="str">
        <f t="shared" si="244"/>
        <v>BB</v>
      </c>
      <c r="AJ220" s="12" t="s">
        <v>1</v>
      </c>
      <c r="AK220" s="12" t="e">
        <f>VLOOKUP(AJ220,BIC!$AP$17:$AX$42,9,FALSE)</f>
        <v>#N/A</v>
      </c>
      <c r="AL220" s="12" t="str">
        <f t="shared" si="245"/>
        <v>BB</v>
      </c>
      <c r="AM220" s="12" t="s">
        <v>1</v>
      </c>
      <c r="AN220" s="12" t="e">
        <f>VLOOKUP(AM220,BIC!$AN$17:$AX$42,11,FALSE)</f>
        <v>#N/A</v>
      </c>
      <c r="AO220" s="12" t="str">
        <f t="shared" si="246"/>
        <v>BB</v>
      </c>
      <c r="AP220" s="12" t="s">
        <v>1</v>
      </c>
      <c r="AQ220" s="12" t="e">
        <f>VLOOKUP(AP220,BIC!$AR$17:$AX$42,7,FALSE)</f>
        <v>#N/A</v>
      </c>
      <c r="AR220" s="12" t="str">
        <f t="shared" si="247"/>
        <v>BB</v>
      </c>
      <c r="AS220" s="12" t="s">
        <v>1</v>
      </c>
      <c r="AT220" s="12" t="e">
        <f>VLOOKUP(AS220,BIC!$AJ$17:$AX$42,15,FALSE)</f>
        <v>#N/A</v>
      </c>
      <c r="AU220" s="12" t="str">
        <f t="shared" si="248"/>
        <v>BB</v>
      </c>
      <c r="AV220" s="12" t="s">
        <v>1</v>
      </c>
      <c r="AW220" s="12" t="e">
        <f>VLOOKUP(AV220,BIC!$AI$17:$AX$42,16,FALSE)</f>
        <v>#N/A</v>
      </c>
      <c r="AX220" s="12" t="str">
        <f t="shared" si="249"/>
        <v>BB</v>
      </c>
      <c r="AY220" s="12" t="s">
        <v>1</v>
      </c>
      <c r="AZ220" s="12" t="str">
        <f>'MATCH DETAILS'!B7</f>
        <v>BICESTER</v>
      </c>
      <c r="BA220" s="176">
        <v>1</v>
      </c>
      <c r="BB220" s="12" t="e">
        <f>VLOOKUP(BA220,BIC!$AS$17:$AX$42,6,FALSE)</f>
        <v>#N/A</v>
      </c>
      <c r="BC220" s="176">
        <v>2</v>
      </c>
      <c r="BD220" s="12" t="e">
        <f>VLOOKUP(BC220,BIC!$AS$17:$AX$42,6,FALSE)</f>
        <v>#N/A</v>
      </c>
      <c r="BE220" s="176">
        <v>3</v>
      </c>
      <c r="BF220" s="12" t="e">
        <f>VLOOKUP(BE220,BIC!$AS$17:$AX$42,6,FALSE)</f>
        <v>#N/A</v>
      </c>
      <c r="BG220" s="176">
        <v>4</v>
      </c>
      <c r="BH220" s="12" t="e">
        <f>VLOOKUP(BG220,BIC!$AS$17:$AX$42,6,FALSE)</f>
        <v>#N/A</v>
      </c>
      <c r="BJ220" s="86" t="str">
        <f t="shared" ref="BJ220:BZ220" si="252">BJ219</f>
        <v xml:space="preserve">U17 </v>
      </c>
      <c r="BK220" s="86">
        <f t="shared" si="252"/>
        <v>13.3</v>
      </c>
      <c r="BL220" s="86">
        <f t="shared" si="252"/>
        <v>27.5</v>
      </c>
      <c r="BM220" s="86">
        <f t="shared" si="252"/>
        <v>45.5</v>
      </c>
      <c r="BN220" s="90">
        <f t="shared" si="252"/>
        <v>1.736111111111111E-3</v>
      </c>
      <c r="BO220" s="86" t="str">
        <f t="shared" si="252"/>
        <v>-</v>
      </c>
      <c r="BP220" s="90">
        <f t="shared" si="252"/>
        <v>3.645833333333333E-3</v>
      </c>
      <c r="BQ220" s="86" t="str">
        <f t="shared" si="252"/>
        <v>-</v>
      </c>
      <c r="BR220" s="86" t="str">
        <f t="shared" si="252"/>
        <v>-</v>
      </c>
      <c r="BS220" s="86">
        <f t="shared" si="252"/>
        <v>13.7</v>
      </c>
      <c r="BT220" s="86">
        <f t="shared" si="252"/>
        <v>1.45</v>
      </c>
      <c r="BU220" s="86">
        <f t="shared" si="252"/>
        <v>4.5999999999999996</v>
      </c>
      <c r="BV220" s="86">
        <f t="shared" si="252"/>
        <v>7.25</v>
      </c>
      <c r="BW220" s="86">
        <f t="shared" si="252"/>
        <v>21</v>
      </c>
      <c r="BX220" s="86">
        <f t="shared" si="252"/>
        <v>23</v>
      </c>
      <c r="BY220" s="86">
        <f t="shared" si="252"/>
        <v>53</v>
      </c>
      <c r="BZ220" s="86">
        <f t="shared" si="252"/>
        <v>9</v>
      </c>
    </row>
    <row r="221" spans="1:78" ht="18.95" customHeight="1">
      <c r="A221" s="206" t="s">
        <v>0</v>
      </c>
      <c r="B221" s="392" t="s">
        <v>116</v>
      </c>
      <c r="C221" s="392"/>
      <c r="D221" s="392"/>
      <c r="E221" s="392"/>
      <c r="F221" s="392"/>
      <c r="G221" s="392"/>
      <c r="H221" s="207"/>
      <c r="I221" s="206" t="s">
        <v>1</v>
      </c>
      <c r="J221" s="392" t="str">
        <f>B221</f>
        <v>UNDER 17 WOMEN 200m</v>
      </c>
      <c r="K221" s="392"/>
      <c r="L221" s="392"/>
      <c r="M221" s="392"/>
      <c r="N221" s="392"/>
      <c r="O221" s="392"/>
      <c r="P221" s="2"/>
      <c r="Q221" s="96"/>
      <c r="R221" s="96"/>
      <c r="S221" s="48"/>
      <c r="T221" s="48"/>
      <c r="U221" s="2"/>
      <c r="V221" s="12"/>
      <c r="W221" s="12"/>
      <c r="X221" s="12"/>
      <c r="Y221" s="12"/>
      <c r="Z221" s="12"/>
      <c r="AA221" s="12"/>
      <c r="AB221" s="191"/>
      <c r="AC221" s="12"/>
      <c r="AD221" s="2"/>
      <c r="AE221" s="397" t="str">
        <f t="shared" ref="AE221" si="253">AE14</f>
        <v>TEAM KENNET</v>
      </c>
      <c r="AF221" s="12" t="str">
        <f t="shared" si="243"/>
        <v>X</v>
      </c>
      <c r="AG221" s="12" t="s">
        <v>0</v>
      </c>
      <c r="AH221" s="12" t="e">
        <f>VLOOKUP(AG221,'T K'!$AL$17:$AX$42,13,FALSE)</f>
        <v>#N/A</v>
      </c>
      <c r="AI221" s="12" t="str">
        <f t="shared" si="244"/>
        <v>X</v>
      </c>
      <c r="AJ221" s="12" t="s">
        <v>0</v>
      </c>
      <c r="AK221" s="12" t="str">
        <f>VLOOKUP(AJ221,'T K'!$AP$17:$AX$42,9,FALSE)</f>
        <v>Millie Calkin</v>
      </c>
      <c r="AL221" s="12" t="str">
        <f t="shared" si="245"/>
        <v>X</v>
      </c>
      <c r="AM221" s="12" t="s">
        <v>0</v>
      </c>
      <c r="AN221" s="12" t="str">
        <f>VLOOKUP(AM221,'T K'!$AN$17:$AX$42,11,FALSE)</f>
        <v>Yasmin Ryder</v>
      </c>
      <c r="AO221" s="12" t="str">
        <f t="shared" si="246"/>
        <v>X</v>
      </c>
      <c r="AP221" s="12" t="s">
        <v>0</v>
      </c>
      <c r="AQ221" s="12" t="str">
        <f>VLOOKUP(AP221,'T K'!$AR$17:$AX$42,7,FALSE)</f>
        <v>Yasmin Ryder</v>
      </c>
      <c r="AR221" s="12" t="str">
        <f t="shared" si="247"/>
        <v>X</v>
      </c>
      <c r="AS221" s="12" t="s">
        <v>0</v>
      </c>
      <c r="AT221" s="12" t="str">
        <f>VLOOKUP(AS221,'T K'!$AJ$17:$AX$42,15,FALSE)</f>
        <v>Rhea Walter</v>
      </c>
      <c r="AU221" s="12" t="str">
        <f t="shared" si="248"/>
        <v>X</v>
      </c>
      <c r="AV221" s="12" t="s">
        <v>0</v>
      </c>
      <c r="AW221" s="12" t="e">
        <f>VLOOKUP(AV221,'T K'!$AI$17:$AX$42,16,FALSE)</f>
        <v>#N/A</v>
      </c>
      <c r="AX221" s="12" t="str">
        <f t="shared" si="249"/>
        <v>X</v>
      </c>
      <c r="AY221" s="12" t="s">
        <v>0</v>
      </c>
      <c r="AZ221" s="12" t="str">
        <f>'MATCH DETAILS'!B8</f>
        <v>TEAM KENNET</v>
      </c>
      <c r="BA221" s="176">
        <v>1</v>
      </c>
      <c r="BB221" s="12" t="e">
        <f>VLOOKUP(BA221,'T K'!$AS$17:$AX$42,6,FALSE)</f>
        <v>#N/A</v>
      </c>
      <c r="BC221" s="176">
        <v>2</v>
      </c>
      <c r="BD221" s="12" t="e">
        <f>VLOOKUP(BC221,'T K'!$AS$17:$AX$42,6,FALSE)</f>
        <v>#N/A</v>
      </c>
      <c r="BE221" s="176">
        <v>3</v>
      </c>
      <c r="BF221" s="12" t="e">
        <f>VLOOKUP(BE221,'T K'!$AS$17:$AX$42,6,FALSE)</f>
        <v>#N/A</v>
      </c>
      <c r="BG221" s="176">
        <v>4</v>
      </c>
      <c r="BH221" s="12" t="e">
        <f>VLOOKUP(BG221,'T K'!$AS$17:$AX$42,6,FALSE)</f>
        <v>#N/A</v>
      </c>
    </row>
    <row r="222" spans="1:78" ht="18.95" customHeight="1">
      <c r="A222" s="9">
        <v>1</v>
      </c>
      <c r="B222" s="37"/>
      <c r="C222" s="97" t="s">
        <v>61</v>
      </c>
      <c r="D222" s="41" t="str">
        <f>IF(B222=0,"",VLOOKUP(B222,$AI$215:$AK$230,3,FALSE))</f>
        <v/>
      </c>
      <c r="E222" s="41" t="str">
        <f>IF(B222=0,"",VLOOKUP(B222,$AU$8:$AW$23,3,FALSE))</f>
        <v/>
      </c>
      <c r="F222" s="64" t="str">
        <f>IF(C222="","",IF($AU$254="F"," ",IF($AU$254="T",IF(C222&lt;=$AK$254,"G1",IF(C222&lt;=$AN$254,"G2",IF(C222&lt;=$AQ$254,"G3",IF(C222&lt;=$AT$254,"G4","")))))))</f>
        <v/>
      </c>
      <c r="G222" s="64" t="str">
        <f>IF(C222&lt;=BL213,"AW"," ")</f>
        <v xml:space="preserve"> </v>
      </c>
      <c r="H222" s="393"/>
      <c r="I222" s="9">
        <v>1</v>
      </c>
      <c r="J222" s="37"/>
      <c r="K222" s="97" t="s">
        <v>61</v>
      </c>
      <c r="L222" s="41" t="str">
        <f>IF(J222=0,"",VLOOKUP(J222,$AI$215:$AK$230,3,FALSE))</f>
        <v/>
      </c>
      <c r="M222" s="221" t="str">
        <f>IF(J222=0,"",VLOOKUP(J222,$AU$8:$AW$23,3,FALSE))</f>
        <v/>
      </c>
      <c r="N222" s="64" t="str">
        <f>IF(K222="","",IF($AU$254="F"," ",IF($AU$254="T",IF(K222&lt;=$AK$254,"G1",IF(K222&lt;=$AN$254,"G2",IF(K222&lt;=$AQ$254,"G3",IF(K222&lt;=$AT$254,"G4","")))))))</f>
        <v/>
      </c>
      <c r="O222" s="64" t="str">
        <f>IF(K222&lt;=BL213,"AW"," ")</f>
        <v xml:space="preserve"> </v>
      </c>
      <c r="P222" s="2"/>
      <c r="Q222" s="192" t="s">
        <v>0</v>
      </c>
      <c r="R222" s="192" t="s">
        <v>210</v>
      </c>
      <c r="S222" s="192">
        <f>IF(Q222=B222,8)+IF(Q222=B223,7)+IF(Q222=B224,6)+IF(Q222=B225,5)+IF(Q222=B226,4)+IF(Q222=B227,3)+IF(Q222=B228,2)+IF(Q222=B229,1)+IF(R222=B222,8)+IF(R222=B223,7)+IF(R222=B224,6)+IF(R222=B225,5)+IF(R222=B226,4)+IF(R222=B227,3)+IF(R222=B228,2)+IF(R222=B229,1)</f>
        <v>0</v>
      </c>
      <c r="T222" s="192">
        <f>IF(Q222=J222,8)+IF(Q222=J223,7)+IF(Q222=J224,6)+IF(Q222=J225,5)+IF(Q222=J226,4)+IF(Q222=J227,3)+IF(Q222=J228,2)+IF(Q222=J229,1)+IF(R222=J222,8)+IF(R222=J223,7)+IF(R222=J224,6)+IF(R222=J225,5)+IF(R222=J226,4)+IF(R222=J227,3)+IF(R222=J228,2)+IF(R222=J229,1)</f>
        <v>0</v>
      </c>
      <c r="U222" s="2"/>
      <c r="V222" s="95">
        <f>S222+T222</f>
        <v>0</v>
      </c>
      <c r="W222" s="12"/>
      <c r="X222" s="12"/>
      <c r="Y222" s="12"/>
      <c r="Z222" s="12"/>
      <c r="AA222" s="12"/>
      <c r="AB222" s="191"/>
      <c r="AC222" s="12"/>
      <c r="AD222" s="2"/>
      <c r="AE222" s="397"/>
      <c r="AF222" s="12" t="str">
        <f t="shared" si="243"/>
        <v>XX</v>
      </c>
      <c r="AG222" s="12" t="s">
        <v>1</v>
      </c>
      <c r="AH222" s="12" t="e">
        <f>VLOOKUP(AG222,'T K'!$AL$17:$AX$42,13,FALSE)</f>
        <v>#N/A</v>
      </c>
      <c r="AI222" s="12" t="str">
        <f t="shared" si="244"/>
        <v>XX</v>
      </c>
      <c r="AJ222" s="12" t="s">
        <v>1</v>
      </c>
      <c r="AK222" s="12" t="e">
        <f>VLOOKUP(AJ222,'T K'!$AP$17:$AX$42,9,FALSE)</f>
        <v>#N/A</v>
      </c>
      <c r="AL222" s="12" t="str">
        <f t="shared" si="245"/>
        <v>XX</v>
      </c>
      <c r="AM222" s="12" t="s">
        <v>1</v>
      </c>
      <c r="AN222" s="12" t="str">
        <f>VLOOKUP(AM222,'T K'!$AN$17:$AX$42,11,FALSE)</f>
        <v>Georgina Bradford</v>
      </c>
      <c r="AO222" s="12" t="str">
        <f t="shared" si="246"/>
        <v>XX</v>
      </c>
      <c r="AP222" s="12" t="s">
        <v>1</v>
      </c>
      <c r="AQ222" s="12" t="str">
        <f>VLOOKUP(AP222,'T K'!$AR$17:$AX$42,7,FALSE)</f>
        <v>Georgina Bradford</v>
      </c>
      <c r="AR222" s="12" t="str">
        <f t="shared" si="247"/>
        <v>XX</v>
      </c>
      <c r="AS222" s="12" t="s">
        <v>1</v>
      </c>
      <c r="AT222" s="12" t="str">
        <f>VLOOKUP(AS222,'T K'!$AJ$17:$AX$42,15,FALSE)</f>
        <v>Chloe Scaplehorn</v>
      </c>
      <c r="AU222" s="12" t="str">
        <f t="shared" si="248"/>
        <v>XX</v>
      </c>
      <c r="AV222" s="12" t="s">
        <v>1</v>
      </c>
      <c r="AW222" s="12" t="e">
        <f>VLOOKUP(AV222,'T K'!$AI$17:$AX$42,16,FALSE)</f>
        <v>#N/A</v>
      </c>
      <c r="AX222" s="12" t="str">
        <f t="shared" si="249"/>
        <v>XX</v>
      </c>
      <c r="AY222" s="12" t="s">
        <v>1</v>
      </c>
      <c r="AZ222" s="12" t="str">
        <f>'MATCH DETAILS'!B8</f>
        <v>TEAM KENNET</v>
      </c>
      <c r="BA222" s="176">
        <v>1</v>
      </c>
      <c r="BB222" s="12" t="e">
        <f>VLOOKUP(BA222,'T K'!$AS$17:$AX$42,6,FALSE)</f>
        <v>#N/A</v>
      </c>
      <c r="BC222" s="176">
        <v>2</v>
      </c>
      <c r="BD222" s="12" t="e">
        <f>VLOOKUP(BC222,'T K'!$AS$17:$AX$42,6,FALSE)</f>
        <v>#N/A</v>
      </c>
      <c r="BE222" s="176">
        <v>3</v>
      </c>
      <c r="BF222" s="12" t="e">
        <f>VLOOKUP(BE222,'T K'!$AS$17:$AX$42,6,FALSE)</f>
        <v>#N/A</v>
      </c>
      <c r="BG222" s="176">
        <v>4</v>
      </c>
      <c r="BH222" s="12" t="e">
        <f>VLOOKUP(BG222,'T K'!$AS$17:$AX$42,6,FALSE)</f>
        <v>#N/A</v>
      </c>
    </row>
    <row r="223" spans="1:78" ht="18.95" customHeight="1">
      <c r="A223" s="9">
        <v>2</v>
      </c>
      <c r="B223" s="37"/>
      <c r="C223" s="97" t="s">
        <v>61</v>
      </c>
      <c r="D223" s="41" t="str">
        <f t="shared" ref="D223:D229" si="254">IF(B223=0,"",VLOOKUP(B223,$AI$215:$AK$230,3,FALSE))</f>
        <v/>
      </c>
      <c r="E223" s="41" t="str">
        <f t="shared" ref="E223:E229" si="255">IF(B223=0,"",VLOOKUP(B223,$AU$8:$AW$23,3,FALSE))</f>
        <v/>
      </c>
      <c r="F223" s="64" t="str">
        <f t="shared" ref="F223:F229" si="256">IF(C223="","",IF($AU$254="F"," ",IF($AU$254="T",IF(C223&lt;=$AK$254,"G1",IF(C223&lt;=$AN$254,"G2",IF(C223&lt;=$AQ$254,"G3",IF(C223&lt;=$AT$254,"G4","")))))))</f>
        <v/>
      </c>
      <c r="G223" s="64" t="str">
        <f t="shared" ref="G223:G229" si="257">IF(C223&lt;=BL214,"AW"," ")</f>
        <v xml:space="preserve"> </v>
      </c>
      <c r="H223" s="393"/>
      <c r="I223" s="9">
        <v>2</v>
      </c>
      <c r="J223" s="37"/>
      <c r="K223" s="97" t="s">
        <v>61</v>
      </c>
      <c r="L223" s="41" t="str">
        <f t="shared" ref="L223:L229" si="258">IF(J223=0,"",VLOOKUP(J223,$AI$215:$AK$230,3,FALSE))</f>
        <v/>
      </c>
      <c r="M223" s="221" t="str">
        <f t="shared" ref="M223:M229" si="259">IF(J223=0,"",VLOOKUP(J223,$AU$8:$AW$23,3,FALSE))</f>
        <v/>
      </c>
      <c r="N223" s="64" t="str">
        <f t="shared" ref="N223:N229" si="260">IF(K223="","",IF($AU$254="F"," ",IF($AU$254="T",IF(K223&lt;=$AK$254,"G1",IF(K223&lt;=$AN$254,"G2",IF(K223&lt;=$AQ$254,"G3",IF(K223&lt;=$AT$254,"G4","")))))))</f>
        <v/>
      </c>
      <c r="O223" s="64" t="str">
        <f t="shared" ref="O223:O229" si="261">IF(K223&lt;=BL214,"AW"," ")</f>
        <v xml:space="preserve"> </v>
      </c>
      <c r="P223" s="2"/>
      <c r="Q223" s="48" t="s">
        <v>190</v>
      </c>
      <c r="R223" s="48" t="s">
        <v>191</v>
      </c>
      <c r="S223" s="48">
        <f>IF(Q223=B222,8)+IF(Q223=B223,7)+IF(Q223=B224,6)+IF(Q223=B225,5)+IF(Q223=B226,4)+IF(Q223=B227,3)+IF(Q223=B228,2)+IF(Q223=B229,1)+IF(R223=B222,8)+IF(R223=B223,7)+IF(R223=B224,6)+IF(R223=B225,5)+IF(R223=B226,4)+IF(R223=B227,3)+IF(R223=B228,2)+IF(R223=B229,1)</f>
        <v>0</v>
      </c>
      <c r="T223" s="48">
        <f>IF(R223=J222,8)+IF(R223=J223,7)+IF(R223=J224,6)+IF(R223=J225,5)+IF(R223=J226,4)+IF(R223=J227,3)+IF(R223=J228,2)+IF(R223=J229,1)+IF(Q223=J222,8)+IF(Q223=J223,7)+IF(Q223=J224,6)+IF(Q223=J225,5)+IF(Q223=J226,4)+IF(Q223=J227,3)+IF(Q223=J228,2)+IF(Q223=J229,1)</f>
        <v>0</v>
      </c>
      <c r="U223" s="2"/>
      <c r="V223" s="12"/>
      <c r="W223" s="12">
        <f>S223+T223</f>
        <v>0</v>
      </c>
      <c r="X223" s="12"/>
      <c r="Y223" s="12"/>
      <c r="Z223" s="12"/>
      <c r="AA223" s="12"/>
      <c r="AB223" s="191"/>
      <c r="AC223" s="12"/>
      <c r="AD223" s="2"/>
      <c r="AE223" s="397" t="str">
        <f t="shared" ref="AE223" si="262">AE16</f>
        <v>OXFORD CITY</v>
      </c>
      <c r="AF223" s="12" t="str">
        <f t="shared" si="243"/>
        <v>O</v>
      </c>
      <c r="AG223" s="12" t="s">
        <v>0</v>
      </c>
      <c r="AH223" s="12" t="str">
        <f>VLOOKUP(AG223,'OXF C'!$AL$17:$AX$42,13,FALSE)</f>
        <v>Amy Busby</v>
      </c>
      <c r="AI223" s="12" t="str">
        <f t="shared" si="244"/>
        <v>O</v>
      </c>
      <c r="AJ223" s="12" t="s">
        <v>0</v>
      </c>
      <c r="AK223" s="12" t="str">
        <f>VLOOKUP(AJ223,'OXF C'!$AP$17:$AX$42,9,FALSE)</f>
        <v>Amy Busby</v>
      </c>
      <c r="AL223" s="12" t="str">
        <f t="shared" si="245"/>
        <v>O</v>
      </c>
      <c r="AM223" s="12" t="s">
        <v>0</v>
      </c>
      <c r="AN223" s="12" t="str">
        <f>VLOOKUP(AM223,'OXF C'!$AN$17:$AX$42,11,FALSE)</f>
        <v>Amy Busby</v>
      </c>
      <c r="AO223" s="12" t="str">
        <f t="shared" si="246"/>
        <v>O</v>
      </c>
      <c r="AP223" s="12" t="s">
        <v>0</v>
      </c>
      <c r="AQ223" s="12" t="e">
        <f>VLOOKUP(AP223,'OXF C'!$AR$17:$AX$42,7,FALSE)</f>
        <v>#N/A</v>
      </c>
      <c r="AR223" s="12" t="str">
        <f t="shared" si="247"/>
        <v>O</v>
      </c>
      <c r="AS223" s="12" t="s">
        <v>0</v>
      </c>
      <c r="AT223" s="12" t="e">
        <f>VLOOKUP(AS223,'OXF C'!$AJ$17:$AX$42,15,FALSE)</f>
        <v>#N/A</v>
      </c>
      <c r="AU223" s="12" t="str">
        <f t="shared" si="248"/>
        <v>O</v>
      </c>
      <c r="AV223" s="12" t="s">
        <v>0</v>
      </c>
      <c r="AW223" s="12" t="e">
        <f>VLOOKUP(AV223,'OXF C'!$AI$17:$AX$42,16,FALSE)</f>
        <v>#N/A</v>
      </c>
      <c r="AX223" s="12" t="str">
        <f t="shared" si="249"/>
        <v>O</v>
      </c>
      <c r="AY223" s="12" t="s">
        <v>0</v>
      </c>
      <c r="AZ223" s="12" t="str">
        <f>'MATCH DETAILS'!B9</f>
        <v>OXFORD CITY</v>
      </c>
      <c r="BA223" s="176">
        <v>1</v>
      </c>
      <c r="BB223" s="12" t="e">
        <f>VLOOKUP(BA223,'OXF C'!$AS$17:$AX$42,6,FALSE)</f>
        <v>#N/A</v>
      </c>
      <c r="BC223" s="176">
        <v>2</v>
      </c>
      <c r="BD223" s="12" t="e">
        <f>VLOOKUP(BC223,'OXF C'!$AS$17:$AX$42,6,FALSE)</f>
        <v>#N/A</v>
      </c>
      <c r="BE223" s="176">
        <v>3</v>
      </c>
      <c r="BF223" s="12" t="e">
        <f>VLOOKUP(BE223,'OXF C'!$AS$17:$AX$42,6,FALSE)</f>
        <v>#N/A</v>
      </c>
      <c r="BG223" s="176">
        <v>4</v>
      </c>
      <c r="BH223" s="12" t="e">
        <f>VLOOKUP(BG223,'OXF C'!$AS$17:$AX$42,6,FALSE)</f>
        <v>#N/A</v>
      </c>
    </row>
    <row r="224" spans="1:78" ht="18.95" customHeight="1">
      <c r="A224" s="9">
        <v>3</v>
      </c>
      <c r="B224" s="37"/>
      <c r="C224" s="97" t="s">
        <v>61</v>
      </c>
      <c r="D224" s="41" t="str">
        <f t="shared" si="254"/>
        <v/>
      </c>
      <c r="E224" s="41" t="str">
        <f t="shared" si="255"/>
        <v/>
      </c>
      <c r="F224" s="64" t="str">
        <f t="shared" si="256"/>
        <v/>
      </c>
      <c r="G224" s="64" t="str">
        <f t="shared" si="257"/>
        <v xml:space="preserve"> </v>
      </c>
      <c r="H224" s="393"/>
      <c r="I224" s="9">
        <v>3</v>
      </c>
      <c r="J224" s="37"/>
      <c r="K224" s="97" t="s">
        <v>61</v>
      </c>
      <c r="L224" s="41" t="str">
        <f t="shared" si="258"/>
        <v/>
      </c>
      <c r="M224" s="221" t="str">
        <f t="shared" si="259"/>
        <v/>
      </c>
      <c r="N224" s="64" t="str">
        <f t="shared" si="260"/>
        <v/>
      </c>
      <c r="O224" s="64" t="str">
        <f t="shared" si="261"/>
        <v xml:space="preserve"> </v>
      </c>
      <c r="P224" s="2"/>
      <c r="Q224" s="48" t="s">
        <v>1</v>
      </c>
      <c r="R224" s="48" t="s">
        <v>209</v>
      </c>
      <c r="S224" s="48">
        <f>IF(Q224=B222,8)+IF(Q224=B223,7)+IF(Q224=B224,6)+IF(Q224=B225,5)+IF(Q224=B226,4)+IF(Q224=B227,3)+IF(Q224=B228,2)+IF(Q224=B229,1)+IF(R224=B222,8)+IF(R224=B223,7)+IF(R224=B224,6)+IF(R224=B225,5)+IF(R224=B226,4)+IF(R224=B227,3)+IF(R224=B228,2)+IF(R224=B229,1)</f>
        <v>0</v>
      </c>
      <c r="T224" s="48">
        <f>IF(R224=J222,8)+IF(R224=J223,7)+IF(R224=J224,6)+IF(R224=J225,5)+IF(R224=J226,4)+IF(R224=J227,3)+IF(R224=J228,2)+IF(R224=J229,1)+IF(Q224=J222,8)+IF(Q224=J223,7)+IF(Q224=J224,6)+IF(Q224=J225,5)+IF(Q224=J226,4)+IF(Q224=J227,3)+IF(Q224=J228,2)+IF(Q224=J229,1)</f>
        <v>0</v>
      </c>
      <c r="U224" s="2"/>
      <c r="V224" s="12"/>
      <c r="W224" s="12"/>
      <c r="X224" s="12">
        <f>S224+T224</f>
        <v>0</v>
      </c>
      <c r="Y224" s="12"/>
      <c r="Z224" s="12"/>
      <c r="AA224" s="12"/>
      <c r="AB224" s="191"/>
      <c r="AC224" s="12"/>
      <c r="AD224" s="2"/>
      <c r="AE224" s="397"/>
      <c r="AF224" s="12" t="str">
        <f t="shared" si="243"/>
        <v>OO</v>
      </c>
      <c r="AG224" s="12" t="s">
        <v>1</v>
      </c>
      <c r="AH224" s="12" t="str">
        <f>VLOOKUP(AG224,'OXF C'!$AL$17:$AX$42,13,FALSE)</f>
        <v>Lizzy Lench</v>
      </c>
      <c r="AI224" s="12" t="str">
        <f t="shared" si="244"/>
        <v>OO</v>
      </c>
      <c r="AJ224" s="12" t="s">
        <v>1</v>
      </c>
      <c r="AK224" s="12" t="str">
        <f>VLOOKUP(AJ224,'OXF C'!$AP$17:$AX$42,9,FALSE)</f>
        <v>Lizzy Lench</v>
      </c>
      <c r="AL224" s="12" t="str">
        <f t="shared" si="245"/>
        <v>OO</v>
      </c>
      <c r="AM224" s="12" t="s">
        <v>1</v>
      </c>
      <c r="AN224" s="12" t="str">
        <f>VLOOKUP(AM224,'OXF C'!$AN$17:$AX$42,11,FALSE)</f>
        <v>Lizzy Lench</v>
      </c>
      <c r="AO224" s="12" t="str">
        <f t="shared" si="246"/>
        <v>OO</v>
      </c>
      <c r="AP224" s="12" t="s">
        <v>1</v>
      </c>
      <c r="AQ224" s="12" t="e">
        <f>VLOOKUP(AP224,'OXF C'!$AR$17:$AX$42,7,FALSE)</f>
        <v>#N/A</v>
      </c>
      <c r="AR224" s="12" t="str">
        <f t="shared" si="247"/>
        <v>OO</v>
      </c>
      <c r="AS224" s="12" t="s">
        <v>1</v>
      </c>
      <c r="AT224" s="12" t="e">
        <f>VLOOKUP(AS224,'OXF C'!$AJ$17:$AX$42,15,FALSE)</f>
        <v>#N/A</v>
      </c>
      <c r="AU224" s="12" t="str">
        <f t="shared" si="248"/>
        <v>OO</v>
      </c>
      <c r="AV224" s="12" t="s">
        <v>1</v>
      </c>
      <c r="AW224" s="12" t="e">
        <f>VLOOKUP(AV224,'OXF C'!$AI$17:$AX$42,16,FALSE)</f>
        <v>#N/A</v>
      </c>
      <c r="AX224" s="12" t="str">
        <f t="shared" si="249"/>
        <v>OO</v>
      </c>
      <c r="AY224" s="12" t="s">
        <v>1</v>
      </c>
      <c r="AZ224" s="12" t="str">
        <f>'MATCH DETAILS'!B9</f>
        <v>OXFORD CITY</v>
      </c>
      <c r="BA224" s="176">
        <v>1</v>
      </c>
      <c r="BB224" s="12" t="e">
        <f>VLOOKUP(BA224,'OXF C'!$AS$17:$AX$42,6,FALSE)</f>
        <v>#N/A</v>
      </c>
      <c r="BC224" s="176">
        <v>2</v>
      </c>
      <c r="BD224" s="12" t="e">
        <f>VLOOKUP(BC224,'OXF C'!$AS$17:$AX$42,6,FALSE)</f>
        <v>#N/A</v>
      </c>
      <c r="BE224" s="176">
        <v>3</v>
      </c>
      <c r="BF224" s="12" t="e">
        <f>VLOOKUP(BE224,'OXF C'!$AS$17:$AX$42,6,FALSE)</f>
        <v>#N/A</v>
      </c>
      <c r="BG224" s="176">
        <v>4</v>
      </c>
      <c r="BH224" s="12" t="e">
        <f>VLOOKUP(BG224,'OXF C'!$AS$17:$AX$42,6,FALSE)</f>
        <v>#N/A</v>
      </c>
    </row>
    <row r="225" spans="1:60" ht="18.95" customHeight="1">
      <c r="A225" s="9">
        <v>4</v>
      </c>
      <c r="B225" s="37"/>
      <c r="C225" s="97" t="s">
        <v>61</v>
      </c>
      <c r="D225" s="41" t="str">
        <f t="shared" si="254"/>
        <v/>
      </c>
      <c r="E225" s="41" t="str">
        <f t="shared" si="255"/>
        <v/>
      </c>
      <c r="F225" s="64" t="str">
        <f t="shared" si="256"/>
        <v/>
      </c>
      <c r="G225" s="64" t="str">
        <f t="shared" si="257"/>
        <v xml:space="preserve"> </v>
      </c>
      <c r="H225" s="393"/>
      <c r="I225" s="9">
        <v>4</v>
      </c>
      <c r="J225" s="37"/>
      <c r="K225" s="97" t="s">
        <v>61</v>
      </c>
      <c r="L225" s="41" t="str">
        <f t="shared" si="258"/>
        <v/>
      </c>
      <c r="M225" s="221" t="str">
        <f t="shared" si="259"/>
        <v/>
      </c>
      <c r="N225" s="64" t="str">
        <f t="shared" si="260"/>
        <v/>
      </c>
      <c r="O225" s="64" t="str">
        <f t="shared" si="261"/>
        <v xml:space="preserve"> </v>
      </c>
      <c r="P225" s="2"/>
      <c r="Q225" s="264" t="s">
        <v>258</v>
      </c>
      <c r="R225" s="264" t="s">
        <v>259</v>
      </c>
      <c r="S225" s="48">
        <f>IF(Q225=B222,8)+IF(Q225=B223,7)+IF(Q225=B224,6)+IF(Q225=B225,5)+IF(Q225=B226,4)+IF(Q225=B227,3)+IF(Q225=B228,2)+IF(Q225=B229,1)+IF(R225=B222,8)+IF(R225=B223,7)+IF(R225=B224,6)+IF(R225=B225,5)+IF(R225=B226,4)+IF(R225=B227,3)+IF(R225=B228,2)+IF(R225=B229,1)</f>
        <v>0</v>
      </c>
      <c r="T225" s="48">
        <f>IF(R225=J222,8)+IF(R225=J223,7)+IF(R225=J224,6)+IF(R225=J225,5)+IF(R225=J226,4)+IF(R225=J227,3)+IF(R225=J228,2)+IF(R225=J229,1)+IF(Q225=J222,8)+IF(Q225=J223,7)+IF(Q225=J224,6)+IF(Q225=J225,5)+IF(Q225=J226,4)+IF(Q225=J227,3)+IF(Q225=J228,2)+IF(Q225=J229,1)</f>
        <v>0</v>
      </c>
      <c r="U225" s="2"/>
      <c r="V225" s="12"/>
      <c r="W225" s="12"/>
      <c r="X225" s="12"/>
      <c r="Y225" s="12">
        <f>S225+T225</f>
        <v>0</v>
      </c>
      <c r="Z225" s="12"/>
      <c r="AA225" s="12"/>
      <c r="AB225" s="191"/>
      <c r="AC225" s="12"/>
      <c r="AD225" s="2"/>
      <c r="AE225" s="397" t="str">
        <f t="shared" ref="AE225" si="263">AE18</f>
        <v>RADLEY</v>
      </c>
      <c r="AF225" s="12" t="str">
        <f t="shared" si="243"/>
        <v>R</v>
      </c>
      <c r="AG225" s="12" t="s">
        <v>0</v>
      </c>
      <c r="AH225" s="12" t="str">
        <f>VLOOKUP(AG225,RAD!$AL$17:$AX$42,13,FALSE)</f>
        <v>Gina Sunderland</v>
      </c>
      <c r="AI225" s="12" t="str">
        <f t="shared" si="244"/>
        <v>R</v>
      </c>
      <c r="AJ225" s="12" t="s">
        <v>0</v>
      </c>
      <c r="AK225" s="12" t="str">
        <f>VLOOKUP(AJ225,RAD!$AP$17:$AX$42,9,FALSE)</f>
        <v>Gina Sunderland</v>
      </c>
      <c r="AL225" s="12" t="str">
        <f t="shared" si="245"/>
        <v>R</v>
      </c>
      <c r="AM225" s="12" t="s">
        <v>0</v>
      </c>
      <c r="AN225" s="12" t="str">
        <f>VLOOKUP(AM225,RAD!$AN$17:$AX$42,11,FALSE)</f>
        <v>Bethany Mulvany</v>
      </c>
      <c r="AO225" s="12" t="str">
        <f t="shared" si="246"/>
        <v>R</v>
      </c>
      <c r="AP225" s="12" t="s">
        <v>0</v>
      </c>
      <c r="AQ225" s="12" t="str">
        <f>VLOOKUP(AP225,RAD!$AR$17:$AX$42,7,FALSE)</f>
        <v>Erika Davies</v>
      </c>
      <c r="AR225" s="12" t="str">
        <f t="shared" si="247"/>
        <v>R</v>
      </c>
      <c r="AS225" s="12" t="s">
        <v>0</v>
      </c>
      <c r="AT225" s="12" t="str">
        <f>VLOOKUP(AS225,RAD!$AJ$17:$AX$42,15,FALSE)</f>
        <v>Erika Davies</v>
      </c>
      <c r="AU225" s="12" t="str">
        <f t="shared" si="248"/>
        <v>R</v>
      </c>
      <c r="AV225" s="12" t="s">
        <v>0</v>
      </c>
      <c r="AW225" s="12" t="str">
        <f>VLOOKUP(AV225,RAD!$AI$17:$AX$42,16,FALSE)</f>
        <v>Gina Sunderland</v>
      </c>
      <c r="AX225" s="12" t="str">
        <f t="shared" si="249"/>
        <v>R</v>
      </c>
      <c r="AY225" s="12" t="s">
        <v>0</v>
      </c>
      <c r="AZ225" s="12" t="str">
        <f>'MATCH DETAILS'!B10</f>
        <v>RADLEY</v>
      </c>
      <c r="BA225" s="176">
        <v>1</v>
      </c>
      <c r="BB225" s="12" t="e">
        <f>VLOOKUP(BA225,RAD!$AS$17:$AX$42,6,FALSE)</f>
        <v>#N/A</v>
      </c>
      <c r="BC225" s="176">
        <v>2</v>
      </c>
      <c r="BD225" s="12" t="e">
        <f>VLOOKUP(BC225,RAD!$AS$17:$AX$42,6,FALSE)</f>
        <v>#N/A</v>
      </c>
      <c r="BE225" s="176">
        <v>3</v>
      </c>
      <c r="BF225" s="12" t="e">
        <f>VLOOKUP(BE225,RAD!$AS$17:$AX$42,6,FALSE)</f>
        <v>#N/A</v>
      </c>
      <c r="BG225" s="176">
        <v>4</v>
      </c>
      <c r="BH225" s="12" t="e">
        <f>VLOOKUP(BG225,RAD!$AS$17:$AX$42,6,FALSE)</f>
        <v>#N/A</v>
      </c>
    </row>
    <row r="226" spans="1:60" ht="18.95" customHeight="1">
      <c r="A226" s="9">
        <v>5</v>
      </c>
      <c r="B226" s="37"/>
      <c r="C226" s="97" t="s">
        <v>61</v>
      </c>
      <c r="D226" s="41" t="str">
        <f t="shared" si="254"/>
        <v/>
      </c>
      <c r="E226" s="41" t="str">
        <f t="shared" si="255"/>
        <v/>
      </c>
      <c r="F226" s="64" t="str">
        <f t="shared" si="256"/>
        <v/>
      </c>
      <c r="G226" s="64" t="str">
        <f t="shared" si="257"/>
        <v xml:space="preserve"> </v>
      </c>
      <c r="H226" s="393"/>
      <c r="I226" s="9">
        <v>5</v>
      </c>
      <c r="J226" s="37"/>
      <c r="K226" s="97" t="s">
        <v>61</v>
      </c>
      <c r="L226" s="41" t="str">
        <f t="shared" si="258"/>
        <v/>
      </c>
      <c r="M226" s="221" t="str">
        <f t="shared" si="259"/>
        <v/>
      </c>
      <c r="N226" s="64" t="str">
        <f t="shared" si="260"/>
        <v/>
      </c>
      <c r="O226" s="64" t="str">
        <f t="shared" si="261"/>
        <v xml:space="preserve"> </v>
      </c>
      <c r="P226" s="2"/>
      <c r="Q226" s="48" t="s">
        <v>20</v>
      </c>
      <c r="R226" s="48" t="s">
        <v>19</v>
      </c>
      <c r="S226" s="48">
        <f>IF(Q226=B222,8)+IF(Q226=B223,7)+IF(Q226=B224,6)+IF(Q226=B225,5)+IF(Q226=B226,4)+IF(Q226=B227,3)+IF(Q226=B228,2)+IF(Q226=B229,1)+IF(R226=B222,8)+IF(R226=B223,7)+IF(R226=B224,6)+IF(R226=B225,5)+IF(R226=B226,4)+IF(R226=B227,3)+IF(R226=B228,2)+IF(R226=B229,1)</f>
        <v>0</v>
      </c>
      <c r="T226" s="48">
        <f>IF(R226=J222,8)+IF(R226=J223,7)+IF(R226=J224,6)+IF(R226=J225,5)+IF(R226=J226,4)+IF(R226=J227,3)+IF(R226=J228,2)+IF(R226=J229,1)+IF(Q226=J222,8)+IF(Q226=J223,7)+IF(Q226=J224,6)+IF(Q226=J225,5)+IF(Q226=J226,4)+IF(Q226=J227,3)+IF(Q226=J228,2)+IF(Q226=J229,1)</f>
        <v>0</v>
      </c>
      <c r="U226" s="2"/>
      <c r="V226" s="12"/>
      <c r="W226" s="12"/>
      <c r="X226" s="12"/>
      <c r="Y226" s="12"/>
      <c r="Z226" s="12">
        <f>S226+T226</f>
        <v>0</v>
      </c>
      <c r="AA226" s="12"/>
      <c r="AB226" s="191"/>
      <c r="AC226" s="12"/>
      <c r="AD226" s="2"/>
      <c r="AE226" s="397"/>
      <c r="AF226" s="12" t="str">
        <f t="shared" si="243"/>
        <v>RR</v>
      </c>
      <c r="AG226" s="12" t="s">
        <v>1</v>
      </c>
      <c r="AH226" s="12" t="e">
        <f>VLOOKUP(AG226,RAD!$AL$17:$AX$42,13,FALSE)</f>
        <v>#N/A</v>
      </c>
      <c r="AI226" s="12" t="str">
        <f t="shared" si="244"/>
        <v>RR</v>
      </c>
      <c r="AJ226" s="12" t="s">
        <v>1</v>
      </c>
      <c r="AK226" s="12" t="e">
        <f>VLOOKUP(AJ226,RAD!$AP$17:$AX$42,9,FALSE)</f>
        <v>#N/A</v>
      </c>
      <c r="AL226" s="12" t="str">
        <f t="shared" si="245"/>
        <v>RR</v>
      </c>
      <c r="AM226" s="12" t="s">
        <v>1</v>
      </c>
      <c r="AN226" s="12" t="e">
        <f>VLOOKUP(AM226,RAD!$AN$17:$AX$42,11,FALSE)</f>
        <v>#N/A</v>
      </c>
      <c r="AO226" s="12" t="str">
        <f t="shared" si="246"/>
        <v>RR</v>
      </c>
      <c r="AP226" s="12" t="s">
        <v>1</v>
      </c>
      <c r="AQ226" s="12" t="e">
        <f>VLOOKUP(AP226,RAD!$AR$17:$AX$42,7,FALSE)</f>
        <v>#N/A</v>
      </c>
      <c r="AR226" s="12" t="str">
        <f t="shared" si="247"/>
        <v>RR</v>
      </c>
      <c r="AS226" s="12" t="s">
        <v>1</v>
      </c>
      <c r="AT226" s="12" t="e">
        <f>VLOOKUP(AS226,RAD!$AJ$17:$AX$42,15,FALSE)</f>
        <v>#N/A</v>
      </c>
      <c r="AU226" s="12" t="str">
        <f t="shared" si="248"/>
        <v>RR</v>
      </c>
      <c r="AV226" s="12" t="s">
        <v>1</v>
      </c>
      <c r="AW226" s="12" t="str">
        <f>VLOOKUP(AV226,RAD!$AI$17:$AX$42,16,FALSE)</f>
        <v>Bethany Mulvany</v>
      </c>
      <c r="AX226" s="12" t="str">
        <f t="shared" si="249"/>
        <v>RR</v>
      </c>
      <c r="AY226" s="12" t="s">
        <v>1</v>
      </c>
      <c r="AZ226" s="12" t="str">
        <f>'MATCH DETAILS'!B10</f>
        <v>RADLEY</v>
      </c>
      <c r="BA226" s="176">
        <v>1</v>
      </c>
      <c r="BB226" s="12" t="e">
        <f>VLOOKUP(BA226,RAD!$AS$17:$AX$42,6,FALSE)</f>
        <v>#N/A</v>
      </c>
      <c r="BC226" s="176">
        <v>2</v>
      </c>
      <c r="BD226" s="12" t="e">
        <f>VLOOKUP(BC226,RAD!$AS$17:$AX$42,6,FALSE)</f>
        <v>#N/A</v>
      </c>
      <c r="BE226" s="176">
        <v>3</v>
      </c>
      <c r="BF226" s="12" t="e">
        <f>VLOOKUP(BE226,RAD!$AS$17:$AX$42,6,FALSE)</f>
        <v>#N/A</v>
      </c>
      <c r="BG226" s="176">
        <v>4</v>
      </c>
      <c r="BH226" s="12" t="e">
        <f>VLOOKUP(BG226,RAD!$AS$17:$AX$42,6,FALSE)</f>
        <v>#N/A</v>
      </c>
    </row>
    <row r="227" spans="1:60" ht="18.95" customHeight="1">
      <c r="A227" s="9">
        <v>6</v>
      </c>
      <c r="B227" s="37"/>
      <c r="C227" s="97" t="s">
        <v>61</v>
      </c>
      <c r="D227" s="41" t="str">
        <f t="shared" si="254"/>
        <v/>
      </c>
      <c r="E227" s="41" t="str">
        <f t="shared" si="255"/>
        <v/>
      </c>
      <c r="F227" s="64" t="str">
        <f t="shared" si="256"/>
        <v/>
      </c>
      <c r="G227" s="64" t="str">
        <f t="shared" si="257"/>
        <v xml:space="preserve"> </v>
      </c>
      <c r="H227" s="393"/>
      <c r="I227" s="9">
        <v>6</v>
      </c>
      <c r="J227" s="37"/>
      <c r="K227" s="97" t="s">
        <v>61</v>
      </c>
      <c r="L227" s="41" t="str">
        <f t="shared" si="258"/>
        <v/>
      </c>
      <c r="M227" s="221" t="str">
        <f t="shared" si="259"/>
        <v/>
      </c>
      <c r="N227" s="64" t="str">
        <f t="shared" si="260"/>
        <v/>
      </c>
      <c r="O227" s="64" t="str">
        <f t="shared" si="261"/>
        <v xml:space="preserve"> </v>
      </c>
      <c r="P227" s="2"/>
      <c r="Q227" s="48" t="s">
        <v>188</v>
      </c>
      <c r="R227" s="48" t="s">
        <v>189</v>
      </c>
      <c r="S227" s="48">
        <f>IF(Q227=B222,8)+IF(Q227=B223,7)+IF(Q227=B224,6)+IF(Q227=B225,5)+IF(Q227=B226,4)+IF(Q227=B227,3)+IF(Q227=B228,2)+IF(Q227=B229,1)+IF(R227=B222,8)+IF(R227=B223,7)+IF(R227=B224,6)+IF(R227=B225,5)+IF(R227=B226,4)+IF(R227=B227,3)+IF(R227=B228,2)+IF(R227=B229,1)</f>
        <v>0</v>
      </c>
      <c r="T227" s="48">
        <f>IF(R227=J222,8)+IF(R227=J223,7)+IF(R227=J224,6)+IF(R227=J225,5)+IF(R227=J226,4)+IF(R227=J227,3)+IF(R227=J228,2)+IF(R227=J229,1)+IF(Q227=J222,8)+IF(Q227=J223,7)+IF(Q227=J224,6)+IF(Q227=J225,5)+IF(Q227=J226,4)+IF(Q227=J227,3)+IF(Q227=J228,2)+IF(Q227=J229,1)</f>
        <v>0</v>
      </c>
      <c r="U227" s="2"/>
      <c r="V227" s="12"/>
      <c r="W227" s="12"/>
      <c r="X227" s="12"/>
      <c r="Y227" s="12"/>
      <c r="Z227" s="12"/>
      <c r="AA227" s="12">
        <f>S227+T227</f>
        <v>0</v>
      </c>
      <c r="AB227" s="191"/>
      <c r="AC227" s="12"/>
      <c r="AD227" s="2"/>
      <c r="AE227" s="397" t="str">
        <f t="shared" ref="AE227" si="264">AE20</f>
        <v>WHITE HORSE</v>
      </c>
      <c r="AF227" s="12" t="str">
        <f t="shared" si="243"/>
        <v>H</v>
      </c>
      <c r="AG227" s="12" t="s">
        <v>0</v>
      </c>
      <c r="AH227" s="12" t="e">
        <f>VLOOKUP(AG227,WHH!$AL$17:$AX$42,13,FALSE)</f>
        <v>#N/A</v>
      </c>
      <c r="AI227" s="12" t="str">
        <f t="shared" si="244"/>
        <v>H</v>
      </c>
      <c r="AJ227" s="12" t="s">
        <v>0</v>
      </c>
      <c r="AK227" s="12" t="e">
        <f>VLOOKUP(AJ227,WHH!$AP$17:$AX$42,9,FALSE)</f>
        <v>#N/A</v>
      </c>
      <c r="AL227" s="12" t="str">
        <f t="shared" si="245"/>
        <v>H</v>
      </c>
      <c r="AM227" s="12" t="s">
        <v>0</v>
      </c>
      <c r="AN227" s="12" t="e">
        <f>VLOOKUP(AM227,WHH!$AN$17:$AX$42,11,FALSE)</f>
        <v>#N/A</v>
      </c>
      <c r="AO227" s="12" t="str">
        <f t="shared" si="246"/>
        <v>H</v>
      </c>
      <c r="AP227" s="12" t="s">
        <v>0</v>
      </c>
      <c r="AQ227" s="12" t="e">
        <f>VLOOKUP(AP227,WHH!$AR$17:$AX$42,7,FALSE)</f>
        <v>#N/A</v>
      </c>
      <c r="AR227" s="12" t="str">
        <f t="shared" si="247"/>
        <v>H</v>
      </c>
      <c r="AS227" s="12" t="s">
        <v>0</v>
      </c>
      <c r="AT227" s="12" t="e">
        <f>VLOOKUP(AS227,WHH!$AJ$17:$AX$42,15,FALSE)</f>
        <v>#N/A</v>
      </c>
      <c r="AU227" s="12" t="str">
        <f t="shared" si="248"/>
        <v>H</v>
      </c>
      <c r="AV227" s="12" t="s">
        <v>0</v>
      </c>
      <c r="AW227" s="12" t="e">
        <f>VLOOKUP(AV227,WHH!$AI$17:$AX$42,16,FALSE)</f>
        <v>#N/A</v>
      </c>
      <c r="AX227" s="12" t="str">
        <f t="shared" si="249"/>
        <v>H</v>
      </c>
      <c r="AY227" s="12" t="s">
        <v>0</v>
      </c>
      <c r="AZ227" s="12" t="str">
        <f>'MATCH DETAILS'!B11</f>
        <v>WHITE HORSE</v>
      </c>
      <c r="BA227" s="176">
        <v>1</v>
      </c>
      <c r="BB227" s="12" t="e">
        <f>VLOOKUP(BA227,WHH!$AS$17:$AX$42,6,FALSE)</f>
        <v>#N/A</v>
      </c>
      <c r="BC227" s="176">
        <v>2</v>
      </c>
      <c r="BD227" s="12" t="e">
        <f>VLOOKUP(BC227,WHH!$AS$17:$AX$42,6,FALSE)</f>
        <v>#N/A</v>
      </c>
      <c r="BE227" s="176">
        <v>3</v>
      </c>
      <c r="BF227" s="12" t="e">
        <f>VLOOKUP(BE227,WHH!$AS$17:$AX$42,6,FALSE)</f>
        <v>#N/A</v>
      </c>
      <c r="BG227" s="176">
        <v>4</v>
      </c>
      <c r="BH227" s="12" t="e">
        <f>VLOOKUP(BG227,WHH!$AS$17:$AX$42,6,FALSE)</f>
        <v>#N/A</v>
      </c>
    </row>
    <row r="228" spans="1:60" ht="18.95" customHeight="1">
      <c r="A228" s="9">
        <v>7</v>
      </c>
      <c r="B228" s="37"/>
      <c r="C228" s="97" t="s">
        <v>61</v>
      </c>
      <c r="D228" s="41" t="str">
        <f t="shared" si="254"/>
        <v/>
      </c>
      <c r="E228" s="41" t="str">
        <f t="shared" si="255"/>
        <v/>
      </c>
      <c r="F228" s="64" t="str">
        <f t="shared" si="256"/>
        <v/>
      </c>
      <c r="G228" s="64" t="str">
        <f t="shared" si="257"/>
        <v xml:space="preserve"> </v>
      </c>
      <c r="H228" s="393"/>
      <c r="I228" s="9">
        <v>7</v>
      </c>
      <c r="J228" s="37"/>
      <c r="K228" s="97" t="s">
        <v>61</v>
      </c>
      <c r="L228" s="41" t="str">
        <f t="shared" si="258"/>
        <v/>
      </c>
      <c r="M228" s="221" t="str">
        <f t="shared" si="259"/>
        <v/>
      </c>
      <c r="N228" s="64" t="str">
        <f t="shared" si="260"/>
        <v/>
      </c>
      <c r="O228" s="64" t="str">
        <f t="shared" si="261"/>
        <v xml:space="preserve"> </v>
      </c>
      <c r="P228" s="2"/>
      <c r="Q228" s="48" t="s">
        <v>227</v>
      </c>
      <c r="R228" s="48" t="s">
        <v>228</v>
      </c>
      <c r="S228" s="48">
        <f>IF(Q228=B222,8)+IF(Q228=B223,7)+IF(Q228=B224,6)+IF(Q228=B225,5)+IF(Q228=B226,4)+IF(Q228=B227,3)+IF(Q228=B228,2)+IF(Q228=B229,1)+IF(R228=B222,8)+IF(R228=B223,7)+IF(R228=B224,6)+IF(R228=B225,5)+IF(R228=B226,4)+IF(R228=B227,3)+IF(R228=B228,2)+IF(R228=B229,1)</f>
        <v>0</v>
      </c>
      <c r="T228" s="48">
        <f>IF(R228=J222,8)+IF(R228=J223,7)+IF(R228=J224,6)+IF(R228=J225,5)+IF(R228=J226,4)+IF(R228=J227,3)+IF(R228=J228,2)+IF(R228=J229,1)+IF(Q228=J222,8)+IF(Q228=J223,7)+IF(Q228=J224,6)+IF(Q228=J225,5)+IF(Q228=J226,4)+IF(Q228=J227,3)+IF(Q228=J228,2)+IF(Q228=J229,1)</f>
        <v>0</v>
      </c>
      <c r="U228" s="2"/>
      <c r="V228" s="12"/>
      <c r="W228" s="12"/>
      <c r="X228" s="12"/>
      <c r="Y228" s="12"/>
      <c r="Z228" s="12"/>
      <c r="AA228" s="12"/>
      <c r="AB228" s="191">
        <f>S228+T228</f>
        <v>0</v>
      </c>
      <c r="AC228" s="12"/>
      <c r="AD228" s="2"/>
      <c r="AE228" s="397"/>
      <c r="AF228" s="12" t="str">
        <f t="shared" si="243"/>
        <v>HH</v>
      </c>
      <c r="AG228" s="12" t="s">
        <v>1</v>
      </c>
      <c r="AH228" s="12" t="e">
        <f>VLOOKUP(AG228,WHH!$AL$17:$AX$42,13,FALSE)</f>
        <v>#N/A</v>
      </c>
      <c r="AI228" s="12" t="str">
        <f t="shared" si="244"/>
        <v>HH</v>
      </c>
      <c r="AJ228" s="12" t="s">
        <v>1</v>
      </c>
      <c r="AK228" s="12" t="e">
        <f>VLOOKUP(AJ228,WHH!$AP$17:$AX$42,9,FALSE)</f>
        <v>#N/A</v>
      </c>
      <c r="AL228" s="12" t="str">
        <f t="shared" si="245"/>
        <v>HH</v>
      </c>
      <c r="AM228" s="12" t="s">
        <v>1</v>
      </c>
      <c r="AN228" s="12" t="e">
        <f>VLOOKUP(AM228,WHH!$AN$17:$AX$42,11,FALSE)</f>
        <v>#N/A</v>
      </c>
      <c r="AO228" s="12" t="str">
        <f t="shared" si="246"/>
        <v>HH</v>
      </c>
      <c r="AP228" s="12" t="s">
        <v>1</v>
      </c>
      <c r="AQ228" s="12" t="e">
        <f>VLOOKUP(AP228,WHH!$AR$17:$AX$42,7,FALSE)</f>
        <v>#N/A</v>
      </c>
      <c r="AR228" s="12" t="str">
        <f t="shared" si="247"/>
        <v>HH</v>
      </c>
      <c r="AS228" s="12" t="s">
        <v>1</v>
      </c>
      <c r="AT228" s="12" t="e">
        <f>VLOOKUP(AS228,WHH!$AJ$17:$AX$42,15,FALSE)</f>
        <v>#N/A</v>
      </c>
      <c r="AU228" s="12" t="str">
        <f t="shared" si="248"/>
        <v>HH</v>
      </c>
      <c r="AV228" s="12" t="s">
        <v>1</v>
      </c>
      <c r="AW228" s="12" t="e">
        <f>VLOOKUP(AV228,WHH!$AI$17:$AX$42,16,FALSE)</f>
        <v>#N/A</v>
      </c>
      <c r="AX228" s="12" t="str">
        <f t="shared" si="249"/>
        <v>HH</v>
      </c>
      <c r="AY228" s="12" t="s">
        <v>1</v>
      </c>
      <c r="AZ228" s="12" t="str">
        <f>'MATCH DETAILS'!B11</f>
        <v>WHITE HORSE</v>
      </c>
      <c r="BA228" s="176">
        <v>1</v>
      </c>
      <c r="BB228" s="12" t="e">
        <f>VLOOKUP(BA228,WHH!$AS$17:$AX$42,6,FALSE)</f>
        <v>#N/A</v>
      </c>
      <c r="BC228" s="176">
        <v>2</v>
      </c>
      <c r="BD228" s="12" t="e">
        <f>VLOOKUP(BC228,WHH!$AS$17:$AX$42,6,FALSE)</f>
        <v>#N/A</v>
      </c>
      <c r="BE228" s="176">
        <v>3</v>
      </c>
      <c r="BF228" s="12" t="e">
        <f>VLOOKUP(BE228,WHH!$AS$17:$AX$42,6,FALSE)</f>
        <v>#N/A</v>
      </c>
      <c r="BG228" s="176">
        <v>4</v>
      </c>
      <c r="BH228" s="12" t="e">
        <f>VLOOKUP(BG228,WHH!$AS$17:$AX$42,6,FALSE)</f>
        <v>#N/A</v>
      </c>
    </row>
    <row r="229" spans="1:60" ht="18.95" customHeight="1">
      <c r="A229" s="9">
        <v>8</v>
      </c>
      <c r="B229" s="37"/>
      <c r="C229" s="97" t="s">
        <v>61</v>
      </c>
      <c r="D229" s="41" t="str">
        <f t="shared" si="254"/>
        <v/>
      </c>
      <c r="E229" s="41" t="str">
        <f t="shared" si="255"/>
        <v/>
      </c>
      <c r="F229" s="64" t="str">
        <f t="shared" si="256"/>
        <v/>
      </c>
      <c r="G229" s="64" t="str">
        <f t="shared" si="257"/>
        <v xml:space="preserve"> </v>
      </c>
      <c r="H229" s="393"/>
      <c r="I229" s="9">
        <v>8</v>
      </c>
      <c r="J229" s="37"/>
      <c r="K229" s="97" t="s">
        <v>61</v>
      </c>
      <c r="L229" s="41" t="str">
        <f t="shared" si="258"/>
        <v/>
      </c>
      <c r="M229" s="221" t="str">
        <f t="shared" si="259"/>
        <v/>
      </c>
      <c r="N229" s="64" t="str">
        <f t="shared" si="260"/>
        <v/>
      </c>
      <c r="O229" s="64" t="str">
        <f t="shared" si="261"/>
        <v xml:space="preserve"> </v>
      </c>
      <c r="P229" s="2"/>
      <c r="Q229" s="48" t="s">
        <v>208</v>
      </c>
      <c r="R229" s="48" t="s">
        <v>211</v>
      </c>
      <c r="S229" s="48">
        <f>IF(Q229=B222,8)+IF(Q229=B223,7)+IF(Q229=B224,6)+IF(Q229=B225,5)+IF(Q229=B226,4)+IF(Q229=B227,3)+IF(Q229=B228,2)+IF(Q229=B229,1)+IF(R229=B222,8)+IF(R229=B223,7)+IF(R229=B224,6)+IF(R229=B225,5)+IF(R229=B226,4)+IF(R229=B227,3)+IF(R229=B228,2)+IF(R229=B229,1)</f>
        <v>0</v>
      </c>
      <c r="T229" s="48">
        <f>IF(R229=J222,8)+IF(R229=J223,7)+IF(R229=J224,6)+IF(R229=J225,5)+IF(R229=J226,4)+IF(R229=J227,3)+IF(R229=J228,2)+IF(R229=J229,1)+IF(Q229=J222,8)+IF(Q229=J223,7)+IF(Q229=J224,6)+IF(Q229=J225,5)+IF(Q229=J226,4)+IF(Q229=J227,3)+IF(Q229=J228,2)+IF(Q229=J229,1)</f>
        <v>0</v>
      </c>
      <c r="U229" s="2"/>
      <c r="V229" s="12"/>
      <c r="W229" s="12"/>
      <c r="X229" s="12"/>
      <c r="Y229" s="12"/>
      <c r="Z229" s="12"/>
      <c r="AA229" s="12"/>
      <c r="AB229" s="191"/>
      <c r="AC229" s="12">
        <f>S229+T229</f>
        <v>0</v>
      </c>
      <c r="AD229" s="2"/>
      <c r="AE229" s="397" t="str">
        <f t="shared" ref="AE229" si="265">AE22</f>
        <v>WITNEY</v>
      </c>
      <c r="AF229" s="12" t="str">
        <f t="shared" si="243"/>
        <v>W</v>
      </c>
      <c r="AG229" s="2" t="s">
        <v>0</v>
      </c>
      <c r="AH229" s="12" t="str">
        <f>VLOOKUP(AG229,WRR!$AL$17:$AX$42,13,FALSE)</f>
        <v>ELEANOR HUBBERT</v>
      </c>
      <c r="AI229" s="12" t="str">
        <f t="shared" si="244"/>
        <v>W</v>
      </c>
      <c r="AJ229" s="2" t="s">
        <v>0</v>
      </c>
      <c r="AK229" s="12" t="str">
        <f>VLOOKUP(AJ229,WRR!$AP$17:$AX$42,9,FALSE)</f>
        <v>ELEANOR HUBBERT</v>
      </c>
      <c r="AL229" s="12" t="str">
        <f t="shared" si="245"/>
        <v>W</v>
      </c>
      <c r="AM229" s="2" t="s">
        <v>0</v>
      </c>
      <c r="AN229" s="12" t="e">
        <f>VLOOKUP(AM229,WRR!$AN$17:$AX$42,11,FALSE)</f>
        <v>#N/A</v>
      </c>
      <c r="AO229" s="12" t="str">
        <f t="shared" si="246"/>
        <v>W</v>
      </c>
      <c r="AP229" s="2" t="s">
        <v>0</v>
      </c>
      <c r="AQ229" s="12" t="e">
        <f>VLOOKUP(AP229,WRR!$AR$17:$AX$42,7,FALSE)</f>
        <v>#N/A</v>
      </c>
      <c r="AR229" s="12" t="str">
        <f t="shared" si="247"/>
        <v>W</v>
      </c>
      <c r="AS229" s="2" t="s">
        <v>0</v>
      </c>
      <c r="AT229" s="12" t="e">
        <f>VLOOKUP(AS229,WRR!$AJ$17:$AX$42,15,FALSE)</f>
        <v>#N/A</v>
      </c>
      <c r="AU229" s="12" t="str">
        <f t="shared" si="248"/>
        <v>W</v>
      </c>
      <c r="AV229" s="2" t="s">
        <v>0</v>
      </c>
      <c r="AW229" s="12" t="e">
        <f>VLOOKUP(AV229,WRR!$AI$17:$AX$42,16,FALSE)</f>
        <v>#N/A</v>
      </c>
      <c r="AX229" s="12" t="str">
        <f t="shared" si="249"/>
        <v>W</v>
      </c>
      <c r="AY229" s="2" t="s">
        <v>0</v>
      </c>
      <c r="AZ229" s="12" t="str">
        <f>'MATCH DETAILS'!B12</f>
        <v>WITNEY</v>
      </c>
      <c r="BA229" s="176">
        <v>1</v>
      </c>
      <c r="BB229" s="12" t="e">
        <f>VLOOKUP(BA229,WRR!$AS$17:$AX$42,6,FALSE)</f>
        <v>#N/A</v>
      </c>
      <c r="BC229" s="176">
        <v>2</v>
      </c>
      <c r="BD229" s="12" t="e">
        <f>VLOOKUP(BC229,WRR!$AS$17:$AX$42,6,FALSE)</f>
        <v>#N/A</v>
      </c>
      <c r="BE229" s="176">
        <v>3</v>
      </c>
      <c r="BF229" s="12" t="e">
        <f>VLOOKUP(BE229,WRR!$AS$17:$AX$42,6,FALSE)</f>
        <v>#N/A</v>
      </c>
      <c r="BG229" s="176">
        <v>4</v>
      </c>
      <c r="BH229" s="12" t="e">
        <f>VLOOKUP(BG229,WRR!$AS$17:$AX$42,6,FALSE)</f>
        <v>#N/A</v>
      </c>
    </row>
    <row r="230" spans="1:60" ht="18.95" customHeight="1">
      <c r="A230" s="206" t="s">
        <v>0</v>
      </c>
      <c r="B230" s="392" t="s">
        <v>117</v>
      </c>
      <c r="C230" s="392"/>
      <c r="D230" s="392"/>
      <c r="E230" s="392"/>
      <c r="F230" s="392"/>
      <c r="G230" s="392"/>
      <c r="H230" s="207"/>
      <c r="I230" s="206" t="s">
        <v>1</v>
      </c>
      <c r="J230" s="392" t="str">
        <f>B230</f>
        <v>UNDER 17 WOMEN 300m</v>
      </c>
      <c r="K230" s="392"/>
      <c r="L230" s="392"/>
      <c r="M230" s="392"/>
      <c r="N230" s="392"/>
      <c r="O230" s="392"/>
      <c r="P230" s="2"/>
      <c r="Q230" s="96"/>
      <c r="R230" s="96"/>
      <c r="S230" s="48"/>
      <c r="T230" s="48"/>
      <c r="U230" s="2"/>
      <c r="V230" s="12"/>
      <c r="W230" s="12"/>
      <c r="X230" s="12"/>
      <c r="Y230" s="12"/>
      <c r="Z230" s="12"/>
      <c r="AA230" s="12"/>
      <c r="AB230" s="191"/>
      <c r="AC230" s="12"/>
      <c r="AD230" s="2"/>
      <c r="AE230" s="397"/>
      <c r="AF230" s="12" t="str">
        <f t="shared" si="243"/>
        <v>WW</v>
      </c>
      <c r="AG230" s="2" t="s">
        <v>1</v>
      </c>
      <c r="AH230" s="12" t="e">
        <f>VLOOKUP(AG230,WRR!$AL$17:$AX$42,13,FALSE)</f>
        <v>#N/A</v>
      </c>
      <c r="AI230" s="12" t="str">
        <f t="shared" si="244"/>
        <v>WW</v>
      </c>
      <c r="AJ230" s="2" t="s">
        <v>1</v>
      </c>
      <c r="AK230" s="12" t="e">
        <f>VLOOKUP(AJ230,WRR!$AP$17:$AX$42,9,FALSE)</f>
        <v>#N/A</v>
      </c>
      <c r="AL230" s="12" t="str">
        <f t="shared" si="245"/>
        <v>WW</v>
      </c>
      <c r="AM230" s="2" t="s">
        <v>1</v>
      </c>
      <c r="AN230" s="12" t="e">
        <f>VLOOKUP(AM230,WRR!$AN$17:$AX$42,11,FALSE)</f>
        <v>#N/A</v>
      </c>
      <c r="AO230" s="12" t="str">
        <f t="shared" si="246"/>
        <v>WW</v>
      </c>
      <c r="AP230" s="2" t="s">
        <v>1</v>
      </c>
      <c r="AQ230" s="12" t="e">
        <f>VLOOKUP(AP230,WRR!$AR$17:$AX$42,7,FALSE)</f>
        <v>#N/A</v>
      </c>
      <c r="AR230" s="12" t="str">
        <f t="shared" si="247"/>
        <v>WW</v>
      </c>
      <c r="AS230" s="2" t="s">
        <v>1</v>
      </c>
      <c r="AT230" s="12" t="e">
        <f>VLOOKUP(AS230,WRR!$AJ$17:$AX$42,15,FALSE)</f>
        <v>#N/A</v>
      </c>
      <c r="AU230" s="12" t="str">
        <f t="shared" si="248"/>
        <v>WW</v>
      </c>
      <c r="AV230" s="2" t="s">
        <v>1</v>
      </c>
      <c r="AW230" s="12" t="e">
        <f>VLOOKUP(AV230,WRR!$AI$17:$AX$42,16,FALSE)</f>
        <v>#N/A</v>
      </c>
      <c r="AX230" s="12" t="str">
        <f t="shared" si="249"/>
        <v>WW</v>
      </c>
      <c r="AY230" s="2" t="s">
        <v>1</v>
      </c>
      <c r="AZ230" s="12" t="str">
        <f>'MATCH DETAILS'!B12</f>
        <v>WITNEY</v>
      </c>
      <c r="BA230" s="176">
        <v>1</v>
      </c>
      <c r="BB230" s="12" t="e">
        <f>VLOOKUP(BA230,WRR!$AS$17:$AX$42,6,FALSE)</f>
        <v>#N/A</v>
      </c>
      <c r="BC230" s="176">
        <v>2</v>
      </c>
      <c r="BD230" s="12" t="e">
        <f>VLOOKUP(BC230,WRR!$AS$17:$AX$42,6,FALSE)</f>
        <v>#N/A</v>
      </c>
      <c r="BE230" s="176">
        <v>3</v>
      </c>
      <c r="BF230" s="12" t="e">
        <f>VLOOKUP(BE230,WRR!$AS$17:$AX$42,6,FALSE)</f>
        <v>#N/A</v>
      </c>
      <c r="BG230" s="176">
        <v>4</v>
      </c>
      <c r="BH230" s="12" t="e">
        <f>VLOOKUP(BG230,WRR!$AS$17:$AX$42,6,FALSE)</f>
        <v>#N/A</v>
      </c>
    </row>
    <row r="231" spans="1:60" ht="18.95" customHeight="1">
      <c r="A231" s="9">
        <v>1</v>
      </c>
      <c r="B231" s="37"/>
      <c r="C231" s="97" t="s">
        <v>61</v>
      </c>
      <c r="D231" s="41" t="str">
        <f>IF(B231=0,"",VLOOKUP(B231,$AL$215:$AN$230,3,FALSE))</f>
        <v/>
      </c>
      <c r="E231" s="41" t="str">
        <f>IF(B231=0,"",VLOOKUP(B231,$AU$8:$AW$23,3,FALSE))</f>
        <v/>
      </c>
      <c r="F231" s="64" t="str">
        <f>IF(C231="","",IF($AU$255="F"," ",IF($AU$255="T",IF(C231&lt;=$AK$255,"G1",IF(C231&lt;=$AN$255,"G2",IF(C231&lt;=$AQ$255,"G3",IF(C231&lt;=$AT$255,"G4","")))))))</f>
        <v/>
      </c>
      <c r="G231" s="64" t="str">
        <f>IF(C231&lt;=BM213,"AW"," ")</f>
        <v xml:space="preserve"> </v>
      </c>
      <c r="H231" s="393"/>
      <c r="I231" s="9">
        <v>1</v>
      </c>
      <c r="J231" s="37"/>
      <c r="K231" s="97" t="s">
        <v>61</v>
      </c>
      <c r="L231" s="41" t="str">
        <f>IF(J231=0,"",VLOOKUP(J231,$AL$215:$AN$230,3,FALSE))</f>
        <v/>
      </c>
      <c r="M231" s="221" t="str">
        <f>IF(J231=0,"",VLOOKUP(J231,$AU$8:$AW$23,3,FALSE))</f>
        <v/>
      </c>
      <c r="N231" s="64" t="str">
        <f>IF(K231="","",IF($AU$255="F"," ",IF($AU$255="T",IF(K231&lt;=$AK$255,"G1",IF(K231&lt;=$AN$255,"G2",IF(K231&lt;=$AQ$255,"G3",IF(K231&lt;=$AT$255,"G4","")))))))</f>
        <v/>
      </c>
      <c r="O231" s="64" t="str">
        <f>IF(K231&lt;=BM213,"AW"," ")</f>
        <v xml:space="preserve"> </v>
      </c>
      <c r="P231" s="2"/>
      <c r="Q231" s="192" t="s">
        <v>0</v>
      </c>
      <c r="R231" s="192" t="s">
        <v>210</v>
      </c>
      <c r="S231" s="192">
        <f>IF(Q231=B231,8)+IF(Q231=B232,7)+IF(Q231=B233,6)+IF(Q231=B234,5)+IF(Q231=B235,4)+IF(Q231=B236,3)+IF(Q231=B237,2)+IF(Q231=B238,1)+IF(R231=B231,8)+IF(R231=B232,7)+IF(R231=B233,6)+IF(R231=B234,5)+IF(R231=B235,4)+IF(R231=B236,3)+IF(R231=B237,2)+IF(R231=B238,1)</f>
        <v>0</v>
      </c>
      <c r="T231" s="192">
        <f>IF(Q231=J231,8)+IF(Q231=J232,7)+IF(Q231=J233,6)+IF(Q231=J234,5)+IF(Q231=J235,4)+IF(Q231=J236,3)+IF(Q231=J237,2)+IF(Q231=J238,1)+IF(R231=J231,8)+IF(R231=J232,7)+IF(R231=J233,6)+IF(R231=J234,5)+IF(R231=J235,4)+IF(R231=J236,3)+IF(R231=J237,2)+IF(R231=J238,1)</f>
        <v>0</v>
      </c>
      <c r="U231" s="2"/>
      <c r="V231" s="95">
        <f>S231+T231</f>
        <v>0</v>
      </c>
      <c r="W231" s="12"/>
      <c r="X231" s="12"/>
      <c r="Y231" s="12"/>
      <c r="Z231" s="12"/>
      <c r="AA231" s="12"/>
      <c r="AB231" s="191"/>
      <c r="AC231" s="12"/>
      <c r="AD231" s="2"/>
      <c r="AE231" s="8"/>
    </row>
    <row r="232" spans="1:60" ht="18.95" customHeight="1">
      <c r="A232" s="9">
        <v>2</v>
      </c>
      <c r="B232" s="37"/>
      <c r="C232" s="97" t="s">
        <v>61</v>
      </c>
      <c r="D232" s="41" t="str">
        <f t="shared" ref="D232:D238" si="266">IF(B232=0,"",VLOOKUP(B232,$AL$215:$AN$230,3,FALSE))</f>
        <v/>
      </c>
      <c r="E232" s="41" t="str">
        <f t="shared" ref="E232:E238" si="267">IF(B232=0,"",VLOOKUP(B232,$AU$8:$AW$23,3,FALSE))</f>
        <v/>
      </c>
      <c r="F232" s="64" t="str">
        <f t="shared" ref="F232:F238" si="268">IF(C232="","",IF($AU$255="F"," ",IF($AU$255="T",IF(C232&lt;=$AK$255,"G1",IF(C232&lt;=$AN$255,"G2",IF(C232&lt;=$AQ$255,"G3",IF(C232&lt;=$AT$255,"G4","")))))))</f>
        <v/>
      </c>
      <c r="G232" s="64" t="str">
        <f t="shared" ref="G232:G238" si="269">IF(C232&lt;=BM214,"AW"," ")</f>
        <v xml:space="preserve"> </v>
      </c>
      <c r="H232" s="393"/>
      <c r="I232" s="9">
        <v>2</v>
      </c>
      <c r="J232" s="37"/>
      <c r="K232" s="97" t="s">
        <v>61</v>
      </c>
      <c r="L232" s="41" t="str">
        <f t="shared" ref="L232:L238" si="270">IF(J232=0,"",VLOOKUP(J232,$AL$215:$AN$230,3,FALSE))</f>
        <v/>
      </c>
      <c r="M232" s="221" t="str">
        <f t="shared" ref="M232:M238" si="271">IF(J232=0,"",VLOOKUP(J232,$AU$8:$AW$23,3,FALSE))</f>
        <v/>
      </c>
      <c r="N232" s="64" t="str">
        <f t="shared" ref="N232:N238" si="272">IF(K232="","",IF($AU$255="F"," ",IF($AU$255="T",IF(K232&lt;=$AK$255,"G1",IF(K232&lt;=$AN$255,"G2",IF(K232&lt;=$AQ$255,"G3",IF(K232&lt;=$AT$255,"G4","")))))))</f>
        <v/>
      </c>
      <c r="O232" s="64" t="str">
        <f t="shared" ref="O232:O238" si="273">IF(K232&lt;=BM214,"AW"," ")</f>
        <v xml:space="preserve"> </v>
      </c>
      <c r="P232" s="6"/>
      <c r="Q232" s="48" t="s">
        <v>190</v>
      </c>
      <c r="R232" s="48" t="s">
        <v>191</v>
      </c>
      <c r="S232" s="48">
        <f>IF(Q232=B231,8)+IF(Q232=B232,7)+IF(Q232=B233,6)+IF(Q232=B234,5)+IF(Q232=B235,4)+IF(Q232=B236,3)+IF(Q232=B237,2)+IF(Q232=B238,1)+IF(R232=B231,8)+IF(R232=B232,7)+IF(R232=B233,6)+IF(R232=B234,5)+IF(R232=B235,4)+IF(R232=B236,3)+IF(R232=B237,2)+IF(R232=B238,1)</f>
        <v>0</v>
      </c>
      <c r="T232" s="48">
        <f>IF(R232=J231,8)+IF(R232=J232,7)+IF(R232=J233,6)+IF(R232=J234,5)+IF(R232=J235,4)+IF(R232=J236,3)+IF(R232=J237,2)+IF(R232=J238,1)+IF(Q232=J231,8)+IF(Q232=J232,7)+IF(Q232=J233,6)+IF(Q232=J234,5)+IF(Q232=J235,4)+IF(Q232=J236,3)+IF(Q232=J237,2)+IF(Q232=J238,1)</f>
        <v>0</v>
      </c>
      <c r="U232" s="2"/>
      <c r="V232" s="12"/>
      <c r="W232" s="12">
        <f>S232+T232</f>
        <v>0</v>
      </c>
      <c r="X232" s="12"/>
      <c r="Y232" s="12"/>
      <c r="Z232" s="12"/>
      <c r="AA232" s="12"/>
      <c r="AB232" s="191"/>
      <c r="AC232" s="12"/>
      <c r="AD232" s="6"/>
      <c r="AE232" s="23"/>
      <c r="AH232" s="5" t="s">
        <v>94</v>
      </c>
      <c r="AI232" s="5"/>
      <c r="AJ232" s="5"/>
      <c r="AK232" s="5" t="s">
        <v>95</v>
      </c>
      <c r="AL232" s="5"/>
      <c r="AM232" s="5"/>
      <c r="AN232" s="5" t="s">
        <v>96</v>
      </c>
      <c r="AO232" s="5"/>
      <c r="AP232" s="5"/>
      <c r="AQ232" s="5" t="s">
        <v>97</v>
      </c>
      <c r="AR232" s="5"/>
      <c r="AS232" s="5"/>
      <c r="AT232" s="5" t="s">
        <v>98</v>
      </c>
    </row>
    <row r="233" spans="1:60" ht="18.95" customHeight="1">
      <c r="A233" s="9">
        <v>3</v>
      </c>
      <c r="B233" s="37"/>
      <c r="C233" s="97" t="s">
        <v>61</v>
      </c>
      <c r="D233" s="41" t="str">
        <f t="shared" si="266"/>
        <v/>
      </c>
      <c r="E233" s="41" t="str">
        <f t="shared" si="267"/>
        <v/>
      </c>
      <c r="F233" s="64" t="str">
        <f t="shared" si="268"/>
        <v/>
      </c>
      <c r="G233" s="64" t="str">
        <f t="shared" si="269"/>
        <v xml:space="preserve"> </v>
      </c>
      <c r="H233" s="393"/>
      <c r="I233" s="9">
        <v>3</v>
      </c>
      <c r="J233" s="37"/>
      <c r="K233" s="97" t="s">
        <v>61</v>
      </c>
      <c r="L233" s="41" t="str">
        <f t="shared" si="270"/>
        <v/>
      </c>
      <c r="M233" s="221" t="str">
        <f t="shared" si="271"/>
        <v/>
      </c>
      <c r="N233" s="64" t="str">
        <f t="shared" si="272"/>
        <v/>
      </c>
      <c r="O233" s="64" t="str">
        <f t="shared" si="273"/>
        <v xml:space="preserve"> </v>
      </c>
      <c r="P233" s="2"/>
      <c r="Q233" s="48" t="s">
        <v>1</v>
      </c>
      <c r="R233" s="48" t="s">
        <v>209</v>
      </c>
      <c r="S233" s="48">
        <f>IF(Q233=B231,8)+IF(Q233=B232,7)+IF(Q233=B233,6)+IF(Q233=B234,5)+IF(Q233=B235,4)+IF(Q233=B236,3)+IF(Q233=B237,2)+IF(Q233=B238,1)+IF(R233=B231,8)+IF(R233=B232,7)+IF(R233=B233,6)+IF(R233=B234,5)+IF(R233=B235,4)+IF(R233=B236,3)+IF(R233=B237,2)+IF(R233=B238,1)</f>
        <v>0</v>
      </c>
      <c r="T233" s="48">
        <f>IF(R233=J231,8)+IF(R233=J232,7)+IF(R233=J233,6)+IF(R233=J234,5)+IF(R233=J235,4)+IF(R233=J236,3)+IF(R233=J237,2)+IF(R233=J238,1)+IF(Q233=J231,8)+IF(Q233=J232,7)+IF(Q233=J233,6)+IF(Q233=J234,5)+IF(Q233=J235,4)+IF(Q233=J236,3)+IF(Q233=J237,2)+IF(Q233=J238,1)</f>
        <v>0</v>
      </c>
      <c r="U233" s="2"/>
      <c r="V233" s="12"/>
      <c r="W233" s="12"/>
      <c r="X233" s="12">
        <f>S233+T233</f>
        <v>0</v>
      </c>
      <c r="Y233" s="12"/>
      <c r="Z233" s="12"/>
      <c r="AA233" s="12"/>
      <c r="AB233" s="191"/>
      <c r="AC233" s="12"/>
      <c r="AD233" s="2"/>
      <c r="AE233" s="180" t="str">
        <f>+AE214</f>
        <v>UNDER 17 WOMEN</v>
      </c>
      <c r="AF233" s="10"/>
      <c r="AG233" s="10"/>
      <c r="AH233" s="29" t="s">
        <v>7</v>
      </c>
      <c r="AI233" s="50"/>
      <c r="AJ233" s="50"/>
      <c r="AK233" s="29" t="s">
        <v>25</v>
      </c>
      <c r="AL233" s="50"/>
      <c r="AM233" s="50"/>
      <c r="AN233" s="29" t="s">
        <v>26</v>
      </c>
      <c r="AO233" s="50"/>
      <c r="AP233" s="50"/>
      <c r="AQ233" s="29" t="s">
        <v>27</v>
      </c>
      <c r="AR233" s="50"/>
      <c r="AS233" s="50"/>
      <c r="AT233" s="29" t="s">
        <v>28</v>
      </c>
      <c r="AU233" s="50"/>
      <c r="AV233" s="50"/>
      <c r="AW233" s="29" t="s">
        <v>245</v>
      </c>
      <c r="AX233" s="23"/>
      <c r="AY233" s="23"/>
      <c r="AZ233" s="8"/>
    </row>
    <row r="234" spans="1:60" ht="18.95" customHeight="1">
      <c r="A234" s="9">
        <v>4</v>
      </c>
      <c r="B234" s="37"/>
      <c r="C234" s="97" t="s">
        <v>61</v>
      </c>
      <c r="D234" s="41" t="str">
        <f t="shared" si="266"/>
        <v/>
      </c>
      <c r="E234" s="41" t="str">
        <f t="shared" si="267"/>
        <v/>
      </c>
      <c r="F234" s="64" t="str">
        <f t="shared" si="268"/>
        <v/>
      </c>
      <c r="G234" s="64" t="str">
        <f t="shared" si="269"/>
        <v xml:space="preserve"> </v>
      </c>
      <c r="H234" s="393"/>
      <c r="I234" s="9">
        <v>4</v>
      </c>
      <c r="J234" s="37"/>
      <c r="K234" s="97" t="s">
        <v>61</v>
      </c>
      <c r="L234" s="41" t="str">
        <f t="shared" si="270"/>
        <v/>
      </c>
      <c r="M234" s="221" t="str">
        <f t="shared" si="271"/>
        <v/>
      </c>
      <c r="N234" s="64" t="str">
        <f t="shared" si="272"/>
        <v/>
      </c>
      <c r="O234" s="64" t="str">
        <f t="shared" si="273"/>
        <v xml:space="preserve"> </v>
      </c>
      <c r="P234" s="2"/>
      <c r="Q234" s="264" t="s">
        <v>258</v>
      </c>
      <c r="R234" s="264" t="s">
        <v>259</v>
      </c>
      <c r="S234" s="48">
        <f>IF(Q234=B231,8)+IF(Q234=B232,7)+IF(Q234=B233,6)+IF(Q234=B234,5)+IF(Q234=B235,4)+IF(Q234=B236,3)+IF(Q234=B237,2)+IF(Q234=B238,1)+IF(R234=B231,8)+IF(R234=B232,7)+IF(R234=B233,6)+IF(R234=B234,5)+IF(R234=B235,4)+IF(R234=B236,3)+IF(R234=B237,2)+IF(R234=B238,1)</f>
        <v>0</v>
      </c>
      <c r="T234" s="48">
        <f>IF(R234=J231,8)+IF(R234=J232,7)+IF(R234=J233,6)+IF(R234=J234,5)+IF(R234=J235,4)+IF(R234=J236,3)+IF(R234=J237,2)+IF(R234=J238,1)+IF(Q234=J231,8)+IF(Q234=J232,7)+IF(Q234=J233,6)+IF(Q234=J234,5)+IF(Q234=J235,4)+IF(Q234=J236,3)+IF(Q234=J237,2)+IF(Q234=J238,1)</f>
        <v>0</v>
      </c>
      <c r="U234" s="2"/>
      <c r="V234" s="12"/>
      <c r="W234" s="12"/>
      <c r="X234" s="12"/>
      <c r="Y234" s="12">
        <f>S234+T234</f>
        <v>0</v>
      </c>
      <c r="Z234" s="12"/>
      <c r="AA234" s="12"/>
      <c r="AB234" s="191"/>
      <c r="AC234" s="12"/>
      <c r="AD234" s="2"/>
      <c r="AE234" s="397" t="str">
        <f>AE215</f>
        <v>ABINGDON</v>
      </c>
      <c r="AF234" s="12" t="str">
        <f>AF215</f>
        <v>A</v>
      </c>
      <c r="AG234" s="12" t="s">
        <v>0</v>
      </c>
      <c r="AH234" s="12" t="e">
        <f>VLOOKUP(AG234,ABI!$AO$17:$AX$42,10,FALSE)</f>
        <v>#N/A</v>
      </c>
      <c r="AI234" s="12" t="str">
        <f>AF234</f>
        <v>A</v>
      </c>
      <c r="AJ234" s="12" t="s">
        <v>0</v>
      </c>
      <c r="AK234" s="12" t="e">
        <f>VLOOKUP(AJ234,ABI!$AG$17:$AX$42,18,FALSE)</f>
        <v>#N/A</v>
      </c>
      <c r="AL234" s="12" t="str">
        <f>AI234</f>
        <v>A</v>
      </c>
      <c r="AM234" s="12" t="s">
        <v>0</v>
      </c>
      <c r="AN234" s="12" t="e">
        <f>VLOOKUP(AM234,ABI!$AK$17:$AX$42,14,FALSE)</f>
        <v>#N/A</v>
      </c>
      <c r="AO234" s="12" t="str">
        <f>AL234</f>
        <v>A</v>
      </c>
      <c r="AP234" s="12" t="s">
        <v>0</v>
      </c>
      <c r="AQ234" s="12" t="e">
        <f>VLOOKUP(AP234,ABI!$AH$17:$AX$42,17,FALSE)</f>
        <v>#N/A</v>
      </c>
      <c r="AR234" s="12" t="str">
        <f>AO234</f>
        <v>A</v>
      </c>
      <c r="AS234" s="12" t="s">
        <v>0</v>
      </c>
      <c r="AT234" s="12" t="e">
        <f>VLOOKUP(AS234,ABI!$AM$17:$AX$42,12,FALSE)</f>
        <v>#N/A</v>
      </c>
      <c r="AU234" s="12" t="s">
        <v>0</v>
      </c>
      <c r="AV234" s="12" t="s">
        <v>0</v>
      </c>
      <c r="AW234" s="12" t="e">
        <f>VLOOKUP(AV234,ABI!$AQ$17:$AX$42,8,FALSE)</f>
        <v>#N/A</v>
      </c>
      <c r="AX234" s="2"/>
      <c r="AY234" s="2"/>
      <c r="AZ234" s="2"/>
    </row>
    <row r="235" spans="1:60" ht="18.95" customHeight="1">
      <c r="A235" s="9">
        <v>5</v>
      </c>
      <c r="B235" s="37"/>
      <c r="C235" s="97" t="s">
        <v>61</v>
      </c>
      <c r="D235" s="41" t="str">
        <f t="shared" si="266"/>
        <v/>
      </c>
      <c r="E235" s="41" t="str">
        <f t="shared" si="267"/>
        <v/>
      </c>
      <c r="F235" s="64" t="str">
        <f t="shared" si="268"/>
        <v/>
      </c>
      <c r="G235" s="64" t="str">
        <f t="shared" si="269"/>
        <v xml:space="preserve"> </v>
      </c>
      <c r="H235" s="393"/>
      <c r="I235" s="9">
        <v>5</v>
      </c>
      <c r="J235" s="37"/>
      <c r="K235" s="97" t="s">
        <v>61</v>
      </c>
      <c r="L235" s="41" t="str">
        <f t="shared" si="270"/>
        <v/>
      </c>
      <c r="M235" s="221" t="str">
        <f t="shared" si="271"/>
        <v/>
      </c>
      <c r="N235" s="64" t="str">
        <f t="shared" si="272"/>
        <v/>
      </c>
      <c r="O235" s="64" t="str">
        <f t="shared" si="273"/>
        <v xml:space="preserve"> </v>
      </c>
      <c r="P235" s="2"/>
      <c r="Q235" s="48" t="s">
        <v>20</v>
      </c>
      <c r="R235" s="48" t="s">
        <v>19</v>
      </c>
      <c r="S235" s="48">
        <f>IF(Q235=B231,8)+IF(Q235=B232,7)+IF(Q235=B233,6)+IF(Q235=B234,5)+IF(Q235=B235,4)+IF(Q235=B236,3)+IF(Q235=B237,2)+IF(Q235=B238,1)+IF(R235=B231,8)+IF(R235=B232,7)+IF(R235=B233,6)+IF(R235=B234,5)+IF(R235=B235,4)+IF(R235=B236,3)+IF(R235=B237,2)+IF(R235=B238,1)</f>
        <v>0</v>
      </c>
      <c r="T235" s="48">
        <f>IF(R235=J231,8)+IF(R235=J232,7)+IF(R235=J233,6)+IF(R235=J234,5)+IF(R235=J235,4)+IF(R235=J236,3)+IF(R235=J237,2)+IF(R235=J238,1)+IF(Q235=J231,8)+IF(Q235=J232,7)+IF(Q235=J233,6)+IF(Q235=J234,5)+IF(Q235=J235,4)+IF(Q235=J236,3)+IF(Q235=J237,2)+IF(Q235=J238,1)</f>
        <v>0</v>
      </c>
      <c r="U235" s="2"/>
      <c r="V235" s="12"/>
      <c r="W235" s="12"/>
      <c r="X235" s="12"/>
      <c r="Y235" s="12"/>
      <c r="Z235" s="12">
        <f>S235+T235</f>
        <v>0</v>
      </c>
      <c r="AA235" s="12"/>
      <c r="AB235" s="191"/>
      <c r="AC235" s="12"/>
      <c r="AD235" s="2"/>
      <c r="AE235" s="397"/>
      <c r="AF235" s="12" t="str">
        <f t="shared" ref="AF235:AF249" si="274">AF216</f>
        <v>AA</v>
      </c>
      <c r="AG235" s="12" t="s">
        <v>1</v>
      </c>
      <c r="AH235" s="12" t="e">
        <f>VLOOKUP(AG235,ABI!$AO$17:$AX$42,10,FALSE)</f>
        <v>#N/A</v>
      </c>
      <c r="AI235" s="12" t="str">
        <f t="shared" ref="AI235:AI249" si="275">AF235</f>
        <v>AA</v>
      </c>
      <c r="AJ235" s="12" t="s">
        <v>1</v>
      </c>
      <c r="AK235" s="12" t="e">
        <f>VLOOKUP(AJ235,ABI!$AG$17:$AX$42,18,FALSE)</f>
        <v>#N/A</v>
      </c>
      <c r="AL235" s="12" t="str">
        <f t="shared" ref="AL235:AL249" si="276">AI235</f>
        <v>AA</v>
      </c>
      <c r="AM235" s="12" t="s">
        <v>1</v>
      </c>
      <c r="AN235" s="12" t="e">
        <f>VLOOKUP(AM235,ABI!$AK$17:$AX$42,14,FALSE)</f>
        <v>#N/A</v>
      </c>
      <c r="AO235" s="12" t="str">
        <f t="shared" ref="AO235:AO249" si="277">AL235</f>
        <v>AA</v>
      </c>
      <c r="AP235" s="12" t="s">
        <v>1</v>
      </c>
      <c r="AQ235" s="12" t="e">
        <f>VLOOKUP(AP235,ABI!$AH$17:$AX$42,17,FALSE)</f>
        <v>#N/A</v>
      </c>
      <c r="AR235" s="12" t="str">
        <f t="shared" ref="AR235:AR249" si="278">AO235</f>
        <v>AA</v>
      </c>
      <c r="AS235" s="12" t="s">
        <v>1</v>
      </c>
      <c r="AT235" s="12" t="e">
        <f>VLOOKUP(AS235,ABI!$AM$17:$AX$42,12,FALSE)</f>
        <v>#N/A</v>
      </c>
      <c r="AU235" s="12" t="s">
        <v>210</v>
      </c>
      <c r="AV235" s="12" t="s">
        <v>1</v>
      </c>
      <c r="AW235" s="12" t="e">
        <f>VLOOKUP(AV235,ABI!$AQ$17:$AX$42,8,FALSE)</f>
        <v>#N/A</v>
      </c>
      <c r="AX235" s="2"/>
      <c r="AY235" s="2"/>
      <c r="AZ235" s="2"/>
    </row>
    <row r="236" spans="1:60" ht="18.95" customHeight="1">
      <c r="A236" s="9">
        <v>6</v>
      </c>
      <c r="B236" s="37"/>
      <c r="C236" s="97" t="s">
        <v>61</v>
      </c>
      <c r="D236" s="41" t="str">
        <f t="shared" si="266"/>
        <v/>
      </c>
      <c r="E236" s="41" t="str">
        <f t="shared" si="267"/>
        <v/>
      </c>
      <c r="F236" s="64" t="str">
        <f t="shared" si="268"/>
        <v/>
      </c>
      <c r="G236" s="64" t="str">
        <f t="shared" si="269"/>
        <v xml:space="preserve"> </v>
      </c>
      <c r="H236" s="393"/>
      <c r="I236" s="9">
        <v>6</v>
      </c>
      <c r="J236" s="37"/>
      <c r="K236" s="97" t="s">
        <v>61</v>
      </c>
      <c r="L236" s="41" t="str">
        <f t="shared" si="270"/>
        <v/>
      </c>
      <c r="M236" s="221" t="str">
        <f t="shared" si="271"/>
        <v/>
      </c>
      <c r="N236" s="64" t="str">
        <f t="shared" si="272"/>
        <v/>
      </c>
      <c r="O236" s="64" t="str">
        <f t="shared" si="273"/>
        <v xml:space="preserve"> </v>
      </c>
      <c r="P236" s="2"/>
      <c r="Q236" s="48" t="s">
        <v>188</v>
      </c>
      <c r="R236" s="48" t="s">
        <v>189</v>
      </c>
      <c r="S236" s="48">
        <f>IF(Q236=B231,8)+IF(Q236=B232,7)+IF(Q236=B233,6)+IF(Q236=B234,5)+IF(Q236=B235,4)+IF(Q236=B236,3)+IF(Q236=B237,2)+IF(Q236=B238,1)+IF(R236=B231,8)+IF(R236=B232,7)+IF(R236=B233,6)+IF(R236=B234,5)+IF(R236=B235,4)+IF(R236=B236,3)+IF(R236=B237,2)+IF(R236=B238,1)</f>
        <v>0</v>
      </c>
      <c r="T236" s="48">
        <f>IF(R236=J231,8)+IF(R236=J232,7)+IF(R236=J233,6)+IF(R236=J234,5)+IF(R236=J235,4)+IF(R236=J236,3)+IF(R236=J237,2)+IF(R236=J238,1)+IF(Q236=J231,8)+IF(Q236=J232,7)+IF(Q236=J233,6)+IF(Q236=J234,5)+IF(Q236=J235,4)+IF(Q236=J236,3)+IF(Q236=J237,2)+IF(Q236=J238,1)</f>
        <v>0</v>
      </c>
      <c r="U236" s="2"/>
      <c r="V236" s="12"/>
      <c r="W236" s="12"/>
      <c r="X236" s="12"/>
      <c r="Y236" s="12"/>
      <c r="Z236" s="12"/>
      <c r="AA236" s="12">
        <f>S236+T236</f>
        <v>0</v>
      </c>
      <c r="AB236" s="191"/>
      <c r="AC236" s="12"/>
      <c r="AD236" s="2"/>
      <c r="AE236" s="397" t="str">
        <f t="shared" ref="AE236" si="279">AE217</f>
        <v>BANBURY</v>
      </c>
      <c r="AF236" s="12" t="str">
        <f t="shared" si="274"/>
        <v>N</v>
      </c>
      <c r="AG236" s="12" t="s">
        <v>0</v>
      </c>
      <c r="AH236" s="12" t="str">
        <f>VLOOKUP(AG236,BAN!$AO$17:$AX$42,10,FALSE)</f>
        <v>CHLOE THOMPSON</v>
      </c>
      <c r="AI236" s="12" t="str">
        <f t="shared" si="275"/>
        <v>N</v>
      </c>
      <c r="AJ236" s="12" t="s">
        <v>0</v>
      </c>
      <c r="AK236" s="12" t="str">
        <f>VLOOKUP(AJ236,BAN!$AG$17:$AX$42,18,FALSE)</f>
        <v>SAM PHILLIPS</v>
      </c>
      <c r="AL236" s="12" t="str">
        <f t="shared" si="276"/>
        <v>N</v>
      </c>
      <c r="AM236" s="12" t="s">
        <v>0</v>
      </c>
      <c r="AN236" s="12" t="str">
        <f>VLOOKUP(AM236,BAN!$AK$17:$AX$42,14,FALSE)</f>
        <v>CHLOE THOMPSON</v>
      </c>
      <c r="AO236" s="12" t="str">
        <f t="shared" si="277"/>
        <v>N</v>
      </c>
      <c r="AP236" s="12" t="s">
        <v>0</v>
      </c>
      <c r="AQ236" s="12" t="str">
        <f>VLOOKUP(AP236,BAN!$AH$17:$AX$42,17,FALSE)</f>
        <v>CHLOE THOMPSON</v>
      </c>
      <c r="AR236" s="12" t="str">
        <f t="shared" si="278"/>
        <v>N</v>
      </c>
      <c r="AS236" s="12" t="s">
        <v>0</v>
      </c>
      <c r="AT236" s="12" t="str">
        <f>VLOOKUP(AS236,BAN!$AM$17:$AX$42,12,FALSE)</f>
        <v>SAM PHILLIPS</v>
      </c>
      <c r="AU236" s="12" t="s">
        <v>190</v>
      </c>
      <c r="AV236" s="12" t="s">
        <v>0</v>
      </c>
      <c r="AW236" s="12" t="e">
        <f>VLOOKUP(AV236,BAN!$AQ$17:$AX$42,8,FALSE)</f>
        <v>#N/A</v>
      </c>
      <c r="AX236" s="2"/>
      <c r="AY236" s="2"/>
      <c r="AZ236" s="2"/>
    </row>
    <row r="237" spans="1:60" ht="18.95" customHeight="1">
      <c r="A237" s="9">
        <v>7</v>
      </c>
      <c r="B237" s="37"/>
      <c r="C237" s="97" t="s">
        <v>61</v>
      </c>
      <c r="D237" s="41" t="str">
        <f t="shared" si="266"/>
        <v/>
      </c>
      <c r="E237" s="41" t="str">
        <f t="shared" si="267"/>
        <v/>
      </c>
      <c r="F237" s="64" t="str">
        <f t="shared" si="268"/>
        <v/>
      </c>
      <c r="G237" s="64" t="str">
        <f t="shared" si="269"/>
        <v xml:space="preserve"> </v>
      </c>
      <c r="H237" s="393"/>
      <c r="I237" s="9">
        <v>7</v>
      </c>
      <c r="J237" s="37"/>
      <c r="K237" s="97" t="s">
        <v>61</v>
      </c>
      <c r="L237" s="41" t="str">
        <f t="shared" si="270"/>
        <v/>
      </c>
      <c r="M237" s="221" t="str">
        <f t="shared" si="271"/>
        <v/>
      </c>
      <c r="N237" s="64" t="str">
        <f t="shared" si="272"/>
        <v/>
      </c>
      <c r="O237" s="64" t="str">
        <f t="shared" si="273"/>
        <v xml:space="preserve"> </v>
      </c>
      <c r="P237" s="2"/>
      <c r="Q237" s="48" t="s">
        <v>227</v>
      </c>
      <c r="R237" s="48" t="s">
        <v>228</v>
      </c>
      <c r="S237" s="48">
        <f>IF(Q237=B231,8)+IF(Q237=B232,7)+IF(Q237=B233,6)+IF(Q237=B234,5)+IF(Q237=B235,4)+IF(Q237=B236,3)+IF(Q237=B237,2)+IF(Q237=B238,1)+IF(R237=B231,8)+IF(R237=B232,7)+IF(R237=B233,6)+IF(R237=B234,5)+IF(R237=B235,4)+IF(R237=B236,3)+IF(R237=B237,2)+IF(R237=B238,1)</f>
        <v>0</v>
      </c>
      <c r="T237" s="48">
        <f>IF(R237=J231,8)+IF(R237=J232,7)+IF(R237=J233,6)+IF(R237=J234,5)+IF(R237=J235,4)+IF(R237=J236,3)+IF(R237=J237,2)+IF(R237=J238,1)+IF(Q237=J231,8)+IF(Q237=J232,7)+IF(Q237=J233,6)+IF(Q237=J234,5)+IF(Q237=J235,4)+IF(Q237=J236,3)+IF(Q237=J237,2)+IF(Q237=J238,1)</f>
        <v>0</v>
      </c>
      <c r="U237" s="2"/>
      <c r="V237" s="12"/>
      <c r="W237" s="12"/>
      <c r="X237" s="12"/>
      <c r="Y237" s="12"/>
      <c r="Z237" s="12"/>
      <c r="AA237" s="12"/>
      <c r="AB237" s="191">
        <f>S237+T237</f>
        <v>0</v>
      </c>
      <c r="AC237" s="12"/>
      <c r="AD237" s="2"/>
      <c r="AE237" s="397"/>
      <c r="AF237" s="12" t="str">
        <f t="shared" si="274"/>
        <v>NN</v>
      </c>
      <c r="AG237" s="12" t="s">
        <v>1</v>
      </c>
      <c r="AH237" s="12" t="str">
        <f>VLOOKUP(AG237,BAN!$AO$17:$AX$42,10,FALSE)</f>
        <v>KATIE HALLIBURTON</v>
      </c>
      <c r="AI237" s="12" t="str">
        <f t="shared" si="275"/>
        <v>NN</v>
      </c>
      <c r="AJ237" s="12" t="s">
        <v>1</v>
      </c>
      <c r="AK237" s="12" t="e">
        <f>VLOOKUP(AJ237,BAN!$AG$17:$AX$42,18,FALSE)</f>
        <v>#N/A</v>
      </c>
      <c r="AL237" s="12" t="str">
        <f t="shared" si="276"/>
        <v>NN</v>
      </c>
      <c r="AM237" s="12" t="s">
        <v>1</v>
      </c>
      <c r="AN237" s="12" t="e">
        <f>VLOOKUP(AM237,BAN!$AK$17:$AX$42,14,FALSE)</f>
        <v>#N/A</v>
      </c>
      <c r="AO237" s="12" t="str">
        <f t="shared" si="277"/>
        <v>NN</v>
      </c>
      <c r="AP237" s="12" t="s">
        <v>1</v>
      </c>
      <c r="AQ237" s="12" t="e">
        <f>VLOOKUP(AP237,BAN!$AH$17:$AX$42,17,FALSE)</f>
        <v>#N/A</v>
      </c>
      <c r="AR237" s="12" t="str">
        <f t="shared" si="278"/>
        <v>NN</v>
      </c>
      <c r="AS237" s="12" t="s">
        <v>1</v>
      </c>
      <c r="AT237" s="12" t="e">
        <f>VLOOKUP(AS237,BAN!$AM$17:$AX$42,12,FALSE)</f>
        <v>#N/A</v>
      </c>
      <c r="AU237" s="12" t="s">
        <v>191</v>
      </c>
      <c r="AV237" s="12" t="s">
        <v>1</v>
      </c>
      <c r="AW237" s="12" t="e">
        <f>VLOOKUP(AV237,BAN!$AQ$17:$AX$42,8,FALSE)</f>
        <v>#N/A</v>
      </c>
      <c r="AX237" s="2"/>
      <c r="AY237" s="2"/>
      <c r="AZ237" s="2"/>
    </row>
    <row r="238" spans="1:60" ht="18.95" customHeight="1">
      <c r="A238" s="9">
        <v>8</v>
      </c>
      <c r="B238" s="37"/>
      <c r="C238" s="97" t="s">
        <v>61</v>
      </c>
      <c r="D238" s="41" t="str">
        <f t="shared" si="266"/>
        <v/>
      </c>
      <c r="E238" s="41" t="str">
        <f t="shared" si="267"/>
        <v/>
      </c>
      <c r="F238" s="64" t="str">
        <f t="shared" si="268"/>
        <v/>
      </c>
      <c r="G238" s="64" t="str">
        <f t="shared" si="269"/>
        <v xml:space="preserve"> </v>
      </c>
      <c r="H238" s="393"/>
      <c r="I238" s="9">
        <v>8</v>
      </c>
      <c r="J238" s="37"/>
      <c r="K238" s="97" t="s">
        <v>61</v>
      </c>
      <c r="L238" s="41" t="str">
        <f t="shared" si="270"/>
        <v/>
      </c>
      <c r="M238" s="221" t="str">
        <f t="shared" si="271"/>
        <v/>
      </c>
      <c r="N238" s="64" t="str">
        <f t="shared" si="272"/>
        <v/>
      </c>
      <c r="O238" s="64" t="str">
        <f t="shared" si="273"/>
        <v xml:space="preserve"> </v>
      </c>
      <c r="P238" s="2"/>
      <c r="Q238" s="48" t="s">
        <v>208</v>
      </c>
      <c r="R238" s="48" t="s">
        <v>211</v>
      </c>
      <c r="S238" s="48">
        <f>IF(Q238=B231,8)+IF(Q238=B232,7)+IF(Q238=B233,6)+IF(Q238=B234,5)+IF(Q238=B235,4)+IF(Q238=B236,3)+IF(Q238=B237,2)+IF(Q238=B238,1)+IF(R238=B231,8)+IF(R238=B232,7)+IF(R238=B233,6)+IF(R238=B234,5)+IF(R238=B235,4)+IF(R238=B236,3)+IF(R238=B237,2)+IF(R238=B238,1)</f>
        <v>0</v>
      </c>
      <c r="T238" s="48">
        <f>IF(R238=J231,8)+IF(R238=J232,7)+IF(R238=J233,6)+IF(R238=J234,5)+IF(R238=J235,4)+IF(R238=J236,3)+IF(R238=J237,2)+IF(R238=J238,1)+IF(Q238=J231,8)+IF(Q238=J232,7)+IF(Q238=J233,6)+IF(Q238=J234,5)+IF(Q238=J235,4)+IF(Q238=J236,3)+IF(Q238=J237,2)+IF(Q238=J238,1)</f>
        <v>0</v>
      </c>
      <c r="U238" s="2"/>
      <c r="V238" s="12"/>
      <c r="W238" s="12"/>
      <c r="X238" s="12"/>
      <c r="Y238" s="12"/>
      <c r="Z238" s="12"/>
      <c r="AA238" s="12"/>
      <c r="AB238" s="191"/>
      <c r="AC238" s="12">
        <f>S238+T238</f>
        <v>0</v>
      </c>
      <c r="AD238" s="2"/>
      <c r="AE238" s="397" t="str">
        <f t="shared" ref="AE238" si="280">AE219</f>
        <v>BICESTER</v>
      </c>
      <c r="AF238" s="12" t="str">
        <f t="shared" si="274"/>
        <v>B</v>
      </c>
      <c r="AG238" s="12" t="s">
        <v>0</v>
      </c>
      <c r="AH238" s="12" t="str">
        <f>VLOOKUP(AG238,BIC!$AO$17:$AX$42,10,FALSE)</f>
        <v>Emily Benfield</v>
      </c>
      <c r="AI238" s="12" t="str">
        <f t="shared" si="275"/>
        <v>B</v>
      </c>
      <c r="AJ238" s="12" t="s">
        <v>0</v>
      </c>
      <c r="AK238" s="12" t="e">
        <f>VLOOKUP(AJ238,BIC!$AG$17:$AX$42,18,FALSE)</f>
        <v>#N/A</v>
      </c>
      <c r="AL238" s="12" t="str">
        <f t="shared" si="276"/>
        <v>B</v>
      </c>
      <c r="AM238" s="12" t="s">
        <v>0</v>
      </c>
      <c r="AN238" s="12" t="str">
        <f>VLOOKUP(AM238,BIC!$AK$17:$AX$42,14,FALSE)</f>
        <v>Jess Cherry</v>
      </c>
      <c r="AO238" s="12" t="str">
        <f t="shared" si="277"/>
        <v>B</v>
      </c>
      <c r="AP238" s="12" t="s">
        <v>0</v>
      </c>
      <c r="AQ238" s="12" t="str">
        <f>VLOOKUP(AP238,BIC!$AH$17:$AX$42,17,FALSE)</f>
        <v>Jess Cherry</v>
      </c>
      <c r="AR238" s="12" t="str">
        <f t="shared" si="278"/>
        <v>B</v>
      </c>
      <c r="AS238" s="12" t="s">
        <v>0</v>
      </c>
      <c r="AT238" s="12" t="str">
        <f>VLOOKUP(AS238,BIC!$AM$17:$AX$42,12,FALSE)</f>
        <v>Jess Cherry</v>
      </c>
      <c r="AU238" s="12" t="s">
        <v>1</v>
      </c>
      <c r="AV238" s="12" t="s">
        <v>0</v>
      </c>
      <c r="AW238" s="12" t="e">
        <f>VLOOKUP(AV238,BIC!$AQ$17:$AX$42,8,FALSE)</f>
        <v>#N/A</v>
      </c>
      <c r="AX238" s="2"/>
      <c r="AY238" s="2"/>
      <c r="AZ238" s="2"/>
    </row>
    <row r="239" spans="1:60" ht="18.95" customHeight="1">
      <c r="A239" s="206" t="s">
        <v>0</v>
      </c>
      <c r="B239" s="392" t="s">
        <v>118</v>
      </c>
      <c r="C239" s="392"/>
      <c r="D239" s="392"/>
      <c r="E239" s="392"/>
      <c r="F239" s="392"/>
      <c r="G239" s="392"/>
      <c r="H239" s="207"/>
      <c r="I239" s="206" t="s">
        <v>1</v>
      </c>
      <c r="J239" s="392" t="str">
        <f>B239</f>
        <v>UNDER 17 WOMEN 800m</v>
      </c>
      <c r="K239" s="392"/>
      <c r="L239" s="392"/>
      <c r="M239" s="392"/>
      <c r="N239" s="392"/>
      <c r="O239" s="392"/>
      <c r="P239" s="2"/>
      <c r="Q239" s="96"/>
      <c r="R239" s="96"/>
      <c r="S239" s="48"/>
      <c r="T239" s="48"/>
      <c r="U239" s="2"/>
      <c r="V239" s="12"/>
      <c r="W239" s="12"/>
      <c r="X239" s="12"/>
      <c r="Y239" s="12"/>
      <c r="Z239" s="12"/>
      <c r="AA239" s="12"/>
      <c r="AB239" s="191"/>
      <c r="AC239" s="12"/>
      <c r="AD239" s="2"/>
      <c r="AE239" s="397"/>
      <c r="AF239" s="12" t="str">
        <f t="shared" si="274"/>
        <v>BB</v>
      </c>
      <c r="AG239" s="12" t="s">
        <v>1</v>
      </c>
      <c r="AH239" s="12" t="e">
        <f>VLOOKUP(AG239,BIC!$AO$17:$AX$42,10,FALSE)</f>
        <v>#N/A</v>
      </c>
      <c r="AI239" s="12" t="str">
        <f t="shared" si="275"/>
        <v>BB</v>
      </c>
      <c r="AJ239" s="12" t="s">
        <v>1</v>
      </c>
      <c r="AK239" s="12" t="e">
        <f>VLOOKUP(AJ239,BIC!$AG$17:$AX$42,18,FALSE)</f>
        <v>#N/A</v>
      </c>
      <c r="AL239" s="12" t="str">
        <f t="shared" si="276"/>
        <v>BB</v>
      </c>
      <c r="AM239" s="12" t="s">
        <v>1</v>
      </c>
      <c r="AN239" s="12" t="e">
        <f>VLOOKUP(AM239,BIC!$AK$17:$AX$42,14,FALSE)</f>
        <v>#N/A</v>
      </c>
      <c r="AO239" s="12" t="str">
        <f t="shared" si="277"/>
        <v>BB</v>
      </c>
      <c r="AP239" s="12" t="s">
        <v>1</v>
      </c>
      <c r="AQ239" s="12" t="e">
        <f>VLOOKUP(AP239,BIC!$AH$17:$AX$42,17,FALSE)</f>
        <v>#N/A</v>
      </c>
      <c r="AR239" s="12" t="str">
        <f t="shared" si="278"/>
        <v>BB</v>
      </c>
      <c r="AS239" s="12" t="s">
        <v>1</v>
      </c>
      <c r="AT239" s="12" t="e">
        <f>VLOOKUP(AS239,BIC!$AM$17:$AX$42,12,FALSE)</f>
        <v>#N/A</v>
      </c>
      <c r="AU239" s="12" t="s">
        <v>209</v>
      </c>
      <c r="AV239" s="12" t="s">
        <v>1</v>
      </c>
      <c r="AW239" s="12" t="e">
        <f>VLOOKUP(AV239,BIC!$AQ$17:$AX$42,8,FALSE)</f>
        <v>#N/A</v>
      </c>
      <c r="AX239" s="2"/>
      <c r="AY239" s="2"/>
      <c r="AZ239" s="2"/>
    </row>
    <row r="240" spans="1:60" ht="18.95" customHeight="1">
      <c r="A240" s="9">
        <v>1</v>
      </c>
      <c r="B240" s="37"/>
      <c r="C240" s="108" t="s">
        <v>61</v>
      </c>
      <c r="D240" s="41" t="str">
        <f>IF(B240=0,"",VLOOKUP(B240,$AO$215:$AQ$230,3,FALSE))</f>
        <v/>
      </c>
      <c r="E240" s="41" t="str">
        <f>IF(B240=0,"",VLOOKUP(B240,$AU$8:$AW$23,3,FALSE))</f>
        <v/>
      </c>
      <c r="F240" s="64" t="str">
        <f>IF(C240="","",IF($AU$256="F"," ",IF($AU$256="T",IF(C240&lt;=$AK$256,"G1",IF(C240&lt;=$AN$256,"G2",IF(C240&lt;=$AQ$256,"G3",IF(C240&lt;=$AT$256,"G4","")))))))</f>
        <v/>
      </c>
      <c r="G240" s="64" t="str">
        <f>IF(C240&lt;=BN213,"AW"," ")</f>
        <v xml:space="preserve"> </v>
      </c>
      <c r="H240" s="393"/>
      <c r="I240" s="9">
        <v>1</v>
      </c>
      <c r="J240" s="37"/>
      <c r="K240" s="108" t="s">
        <v>61</v>
      </c>
      <c r="L240" s="41" t="str">
        <f>IF(J240=0,"",VLOOKUP(J240,$AO$215:$AQ$230,3,FALSE))</f>
        <v/>
      </c>
      <c r="M240" s="221" t="str">
        <f>IF(J240=0,"",VLOOKUP(J240,$AU$8:$AW$23,3,FALSE))</f>
        <v/>
      </c>
      <c r="N240" s="64" t="str">
        <f>IF(K240="","",IF($AU$256="F"," ",IF($AU$256="T",IF(K240&lt;=$AK$256,"G1",IF(K240&lt;=$AN$256,"G2",IF(K240&lt;=$AQ$256,"G3",IF(K240&lt;=$AT$256,"G4","")))))))</f>
        <v/>
      </c>
      <c r="O240" s="64" t="str">
        <f>IF(K240&lt;=BN213,"AW"," ")</f>
        <v xml:space="preserve"> </v>
      </c>
      <c r="P240" s="2"/>
      <c r="Q240" s="192" t="s">
        <v>0</v>
      </c>
      <c r="R240" s="192" t="s">
        <v>210</v>
      </c>
      <c r="S240" s="192">
        <f>IF(Q240=B240,8)+IF(Q240=B241,7)+IF(Q240=B242,6)+IF(Q240=B243,5)+IF(Q240=B244,4)+IF(Q240=B245,3)+IF(Q240=B246,2)+IF(Q240=B247,1)+IF(R240=B240,8)+IF(R240=B241,7)+IF(R240=B242,6)+IF(R240=B243,5)+IF(R240=B244,4)+IF(R240=B245,3)+IF(R240=B246,2)+IF(R240=B247,1)</f>
        <v>0</v>
      </c>
      <c r="T240" s="192">
        <f>IF(Q240=J240,8)+IF(Q240=J241,7)+IF(Q240=J242,6)+IF(Q240=J243,5)+IF(Q240=J244,4)+IF(Q240=J245,3)+IF(Q240=J246,2)+IF(Q240=J247,1)+IF(R240=J240,8)+IF(R240=J241,7)+IF(R240=J242,6)+IF(R240=J243,5)+IF(R240=J244,4)+IF(R240=J245,3)+IF(R240=J246,2)+IF(R240=J247,1)</f>
        <v>0</v>
      </c>
      <c r="U240" s="2"/>
      <c r="V240" s="95">
        <f>S240+T240</f>
        <v>0</v>
      </c>
      <c r="W240" s="12"/>
      <c r="X240" s="12"/>
      <c r="Y240" s="12"/>
      <c r="Z240" s="12"/>
      <c r="AA240" s="12"/>
      <c r="AB240" s="191"/>
      <c r="AC240" s="12"/>
      <c r="AD240" s="2"/>
      <c r="AE240" s="397" t="str">
        <f t="shared" ref="AE240" si="281">AE221</f>
        <v>TEAM KENNET</v>
      </c>
      <c r="AF240" s="12" t="str">
        <f t="shared" si="274"/>
        <v>X</v>
      </c>
      <c r="AG240" s="12" t="s">
        <v>0</v>
      </c>
      <c r="AH240" s="12" t="str">
        <f>VLOOKUP(AG240,'T K'!$AO$17:$AX$42,10,FALSE)</f>
        <v>Rhea Walter</v>
      </c>
      <c r="AI240" s="12" t="str">
        <f t="shared" si="275"/>
        <v>X</v>
      </c>
      <c r="AJ240" s="12" t="s">
        <v>0</v>
      </c>
      <c r="AK240" s="12" t="str">
        <f>VLOOKUP(AJ240,'T K'!$AG$17:$AX$42,18,FALSE)</f>
        <v>Yasmin Ryder</v>
      </c>
      <c r="AL240" s="12" t="str">
        <f t="shared" si="276"/>
        <v>X</v>
      </c>
      <c r="AM240" s="12" t="s">
        <v>0</v>
      </c>
      <c r="AN240" s="12" t="str">
        <f>VLOOKUP(AM240,'T K'!$AK$17:$AX$42,14,FALSE)</f>
        <v>Chloe Scaplehorn</v>
      </c>
      <c r="AO240" s="12" t="str">
        <f t="shared" si="277"/>
        <v>X</v>
      </c>
      <c r="AP240" s="12" t="s">
        <v>0</v>
      </c>
      <c r="AQ240" s="12" t="str">
        <f>VLOOKUP(AP240,'T K'!$AH$17:$AX$42,17,FALSE)</f>
        <v>Georgina Bradford</v>
      </c>
      <c r="AR240" s="12" t="str">
        <f t="shared" si="278"/>
        <v>X</v>
      </c>
      <c r="AS240" s="12" t="s">
        <v>0</v>
      </c>
      <c r="AT240" s="12" t="e">
        <f>VLOOKUP(AS240,'T K'!$AM$17:$AX$42,12,FALSE)</f>
        <v>#N/A</v>
      </c>
      <c r="AU240" s="12" t="s">
        <v>110</v>
      </c>
      <c r="AV240" s="12" t="s">
        <v>0</v>
      </c>
      <c r="AW240" s="12" t="e">
        <f>VLOOKUP(AV240,'T K'!$AQ$17:$AX$42,8,FALSE)</f>
        <v>#N/A</v>
      </c>
      <c r="AX240" s="2"/>
      <c r="AY240" s="2"/>
      <c r="AZ240" s="2"/>
    </row>
    <row r="241" spans="1:52" ht="18.95" customHeight="1">
      <c r="A241" s="9">
        <v>2</v>
      </c>
      <c r="B241" s="37"/>
      <c r="C241" s="108" t="s">
        <v>61</v>
      </c>
      <c r="D241" s="41" t="str">
        <f t="shared" ref="D241:D247" si="282">IF(B241=0,"",VLOOKUP(B241,$AO$215:$AQ$230,3,FALSE))</f>
        <v/>
      </c>
      <c r="E241" s="41" t="str">
        <f t="shared" ref="E241:E247" si="283">IF(B241=0,"",VLOOKUP(B241,$AU$8:$AW$23,3,FALSE))</f>
        <v/>
      </c>
      <c r="F241" s="64" t="str">
        <f t="shared" ref="F241:F247" si="284">IF(C241="","",IF($AU$256="F"," ",IF($AU$256="T",IF(C241&lt;=$AK$256,"G1",IF(C241&lt;=$AN$256,"G2",IF(C241&lt;=$AQ$256,"G3",IF(C241&lt;=$AT$256,"G4","")))))))</f>
        <v/>
      </c>
      <c r="G241" s="64" t="str">
        <f t="shared" ref="G241:G247" si="285">IF(C241&lt;=BN214,"AW"," ")</f>
        <v xml:space="preserve"> </v>
      </c>
      <c r="H241" s="393"/>
      <c r="I241" s="9">
        <v>2</v>
      </c>
      <c r="J241" s="37"/>
      <c r="K241" s="108" t="s">
        <v>61</v>
      </c>
      <c r="L241" s="41" t="str">
        <f t="shared" ref="L241:L247" si="286">IF(J241=0,"",VLOOKUP(J241,$AO$215:$AQ$230,3,FALSE))</f>
        <v/>
      </c>
      <c r="M241" s="221" t="str">
        <f t="shared" ref="M241:M247" si="287">IF(J241=0,"",VLOOKUP(J241,$AU$8:$AW$23,3,FALSE))</f>
        <v/>
      </c>
      <c r="N241" s="64" t="str">
        <f t="shared" ref="N241:N247" si="288">IF(K241="","",IF($AU$256="F"," ",IF($AU$256="T",IF(K241&lt;=$AK$256,"G1",IF(K241&lt;=$AN$256,"G2",IF(K241&lt;=$AQ$256,"G3",IF(K241&lt;=$AT$256,"G4","")))))))</f>
        <v/>
      </c>
      <c r="O241" s="64" t="str">
        <f t="shared" ref="O241:O247" si="289">IF(K241&lt;=BN214,"AW"," ")</f>
        <v xml:space="preserve"> </v>
      </c>
      <c r="P241" s="2"/>
      <c r="Q241" s="48" t="s">
        <v>190</v>
      </c>
      <c r="R241" s="48" t="s">
        <v>191</v>
      </c>
      <c r="S241" s="48">
        <f>IF(Q241=B240,8)+IF(Q241=B241,7)+IF(Q241=B242,6)+IF(Q241=B243,5)+IF(Q241=B244,4)+IF(Q241=B245,3)+IF(Q241=B246,2)+IF(Q241=B247,1)+IF(R241=B240,8)+IF(R241=B241,7)+IF(R241=B242,6)+IF(R241=B243,5)+IF(R241=B244,4)+IF(R241=B245,3)+IF(R241=B246,2)+IF(R241=B247,1)</f>
        <v>0</v>
      </c>
      <c r="T241" s="48">
        <f>IF(R241=J240,8)+IF(R241=J241,7)+IF(R241=J242,6)+IF(R241=J243,5)+IF(R241=J244,4)+IF(R241=J245,3)+IF(R241=J246,2)+IF(R241=J247,1)+IF(Q241=J240,8)+IF(Q241=J241,7)+IF(Q241=J242,6)+IF(Q241=J243,5)+IF(Q241=J244,4)+IF(Q241=J245,3)+IF(Q241=J246,2)+IF(Q241=J247,1)</f>
        <v>0</v>
      </c>
      <c r="U241" s="2"/>
      <c r="V241" s="12"/>
      <c r="W241" s="12">
        <f>S241+T241</f>
        <v>0</v>
      </c>
      <c r="X241" s="12"/>
      <c r="Y241" s="12"/>
      <c r="Z241" s="12"/>
      <c r="AA241" s="12"/>
      <c r="AB241" s="191"/>
      <c r="AC241" s="12"/>
      <c r="AD241" s="2"/>
      <c r="AE241" s="397"/>
      <c r="AF241" s="12" t="str">
        <f t="shared" si="274"/>
        <v>XX</v>
      </c>
      <c r="AG241" s="12" t="s">
        <v>1</v>
      </c>
      <c r="AH241" s="12" t="e">
        <f>VLOOKUP(AG241,'T K'!$AO$17:$AX$42,10,FALSE)</f>
        <v>#N/A</v>
      </c>
      <c r="AI241" s="12" t="str">
        <f t="shared" si="275"/>
        <v>XX</v>
      </c>
      <c r="AJ241" s="12" t="s">
        <v>1</v>
      </c>
      <c r="AK241" s="12" t="str">
        <f>VLOOKUP(AJ241,'T K'!$AG$17:$AX$42,18,FALSE)</f>
        <v>Rhea Walter</v>
      </c>
      <c r="AL241" s="12" t="str">
        <f t="shared" si="276"/>
        <v>XX</v>
      </c>
      <c r="AM241" s="12" t="s">
        <v>1</v>
      </c>
      <c r="AN241" s="12" t="e">
        <f>VLOOKUP(AM241,'T K'!$AK$17:$AX$42,14,FALSE)</f>
        <v>#N/A</v>
      </c>
      <c r="AO241" s="12" t="str">
        <f t="shared" si="277"/>
        <v>XX</v>
      </c>
      <c r="AP241" s="12" t="s">
        <v>1</v>
      </c>
      <c r="AQ241" s="12" t="e">
        <f>VLOOKUP(AP241,'T K'!$AH$17:$AX$42,17,FALSE)</f>
        <v>#N/A</v>
      </c>
      <c r="AR241" s="12" t="str">
        <f t="shared" si="278"/>
        <v>XX</v>
      </c>
      <c r="AS241" s="12" t="s">
        <v>1</v>
      </c>
      <c r="AT241" s="12" t="e">
        <f>VLOOKUP(AS241,'T K'!$AM$17:$AX$42,12,FALSE)</f>
        <v>#N/A</v>
      </c>
      <c r="AU241" s="12" t="s">
        <v>226</v>
      </c>
      <c r="AV241" s="12" t="s">
        <v>1</v>
      </c>
      <c r="AW241" s="12" t="e">
        <f>VLOOKUP(AV241,'T K'!$AQ$17:$AX$42,8,FALSE)</f>
        <v>#N/A</v>
      </c>
      <c r="AX241" s="2"/>
      <c r="AY241" s="2"/>
      <c r="AZ241" s="2"/>
    </row>
    <row r="242" spans="1:52" ht="18.95" customHeight="1">
      <c r="A242" s="9">
        <v>3</v>
      </c>
      <c r="B242" s="37"/>
      <c r="C242" s="108" t="s">
        <v>61</v>
      </c>
      <c r="D242" s="41" t="str">
        <f t="shared" si="282"/>
        <v/>
      </c>
      <c r="E242" s="41" t="str">
        <f t="shared" si="283"/>
        <v/>
      </c>
      <c r="F242" s="64" t="str">
        <f t="shared" si="284"/>
        <v/>
      </c>
      <c r="G242" s="64" t="str">
        <f t="shared" si="285"/>
        <v xml:space="preserve"> </v>
      </c>
      <c r="H242" s="393"/>
      <c r="I242" s="9">
        <v>3</v>
      </c>
      <c r="J242" s="37"/>
      <c r="K242" s="108" t="s">
        <v>61</v>
      </c>
      <c r="L242" s="41" t="str">
        <f t="shared" si="286"/>
        <v/>
      </c>
      <c r="M242" s="221" t="str">
        <f t="shared" si="287"/>
        <v/>
      </c>
      <c r="N242" s="64" t="str">
        <f t="shared" si="288"/>
        <v/>
      </c>
      <c r="O242" s="64" t="str">
        <f t="shared" si="289"/>
        <v xml:space="preserve"> </v>
      </c>
      <c r="P242" s="2"/>
      <c r="Q242" s="48" t="s">
        <v>1</v>
      </c>
      <c r="R242" s="48" t="s">
        <v>209</v>
      </c>
      <c r="S242" s="48">
        <f>IF(Q242=B240,8)+IF(Q242=B241,7)+IF(Q242=B242,6)+IF(Q242=B243,5)+IF(Q242=B244,4)+IF(Q242=B245,3)+IF(Q242=B246,2)+IF(Q242=B247,1)+IF(R242=B240,8)+IF(R242=B241,7)+IF(R242=B242,6)+IF(R242=B243,5)+IF(R242=B244,4)+IF(R242=B245,3)+IF(R242=B246,2)+IF(R242=B247,1)</f>
        <v>0</v>
      </c>
      <c r="T242" s="48">
        <f>IF(R242=J240,8)+IF(R242=J241,7)+IF(R242=J242,6)+IF(R242=J243,5)+IF(R242=J244,4)+IF(R242=J245,3)+IF(R242=J246,2)+IF(R242=J247,1)+IF(Q242=J240,8)+IF(Q242=J241,7)+IF(Q242=J242,6)+IF(Q242=J243,5)+IF(Q242=J244,4)+IF(Q242=J245,3)+IF(Q242=J246,2)+IF(Q242=J247,1)</f>
        <v>0</v>
      </c>
      <c r="U242" s="2"/>
      <c r="V242" s="12"/>
      <c r="W242" s="12"/>
      <c r="X242" s="12">
        <f>S242+T242</f>
        <v>0</v>
      </c>
      <c r="Y242" s="12"/>
      <c r="Z242" s="12"/>
      <c r="AA242" s="12"/>
      <c r="AB242" s="191"/>
      <c r="AC242" s="12"/>
      <c r="AD242" s="2"/>
      <c r="AE242" s="397" t="str">
        <f t="shared" ref="AE242" si="290">AE223</f>
        <v>OXFORD CITY</v>
      </c>
      <c r="AF242" s="12" t="str">
        <f t="shared" si="274"/>
        <v>O</v>
      </c>
      <c r="AG242" s="12" t="s">
        <v>0</v>
      </c>
      <c r="AH242" s="12" t="e">
        <f>VLOOKUP(AG242,'OXF C'!$AO$17:$AX$42,10,FALSE)</f>
        <v>#N/A</v>
      </c>
      <c r="AI242" s="12" t="str">
        <f t="shared" si="275"/>
        <v>O</v>
      </c>
      <c r="AJ242" s="12" t="s">
        <v>0</v>
      </c>
      <c r="AK242" s="12" t="e">
        <f>VLOOKUP(AJ242,'OXF C'!$AG$17:$AX$42,18,FALSE)</f>
        <v>#N/A</v>
      </c>
      <c r="AL242" s="12" t="str">
        <f t="shared" si="276"/>
        <v>O</v>
      </c>
      <c r="AM242" s="12" t="s">
        <v>0</v>
      </c>
      <c r="AN242" s="12" t="str">
        <f>VLOOKUP(AM242,'OXF C'!$AK$17:$AX$42,14,FALSE)</f>
        <v>Danielle Garden</v>
      </c>
      <c r="AO242" s="12" t="str">
        <f t="shared" si="277"/>
        <v>O</v>
      </c>
      <c r="AP242" s="12" t="s">
        <v>0</v>
      </c>
      <c r="AQ242" s="12" t="str">
        <f>VLOOKUP(AP242,'OXF C'!$AH$17:$AX$42,17,FALSE)</f>
        <v>Danielle Garden</v>
      </c>
      <c r="AR242" s="12" t="str">
        <f t="shared" si="278"/>
        <v>O</v>
      </c>
      <c r="AS242" s="12" t="s">
        <v>0</v>
      </c>
      <c r="AT242" s="12" t="str">
        <f>VLOOKUP(AS242,'OXF C'!$AM$17:$AX$42,12,FALSE)</f>
        <v>Danielle Garden</v>
      </c>
      <c r="AU242" s="12" t="s">
        <v>20</v>
      </c>
      <c r="AV242" s="12" t="s">
        <v>0</v>
      </c>
      <c r="AW242" s="12" t="e">
        <f>VLOOKUP(AV242,'OXF C'!$AQ$17:$AX$42,8,FALSE)</f>
        <v>#N/A</v>
      </c>
      <c r="AX242" s="2"/>
      <c r="AY242" s="2"/>
      <c r="AZ242" s="2"/>
    </row>
    <row r="243" spans="1:52" ht="18.95" customHeight="1">
      <c r="A243" s="9">
        <v>4</v>
      </c>
      <c r="B243" s="37"/>
      <c r="C243" s="108" t="s">
        <v>61</v>
      </c>
      <c r="D243" s="41" t="str">
        <f t="shared" si="282"/>
        <v/>
      </c>
      <c r="E243" s="41" t="str">
        <f t="shared" si="283"/>
        <v/>
      </c>
      <c r="F243" s="64" t="str">
        <f t="shared" si="284"/>
        <v/>
      </c>
      <c r="G243" s="64" t="str">
        <f t="shared" si="285"/>
        <v xml:space="preserve"> </v>
      </c>
      <c r="H243" s="393"/>
      <c r="I243" s="9">
        <v>4</v>
      </c>
      <c r="J243" s="37"/>
      <c r="K243" s="108" t="s">
        <v>61</v>
      </c>
      <c r="L243" s="41" t="str">
        <f t="shared" si="286"/>
        <v/>
      </c>
      <c r="M243" s="221" t="str">
        <f t="shared" si="287"/>
        <v/>
      </c>
      <c r="N243" s="64" t="str">
        <f t="shared" si="288"/>
        <v/>
      </c>
      <c r="O243" s="64" t="str">
        <f t="shared" si="289"/>
        <v xml:space="preserve"> </v>
      </c>
      <c r="P243" s="2"/>
      <c r="Q243" s="264" t="s">
        <v>258</v>
      </c>
      <c r="R243" s="264" t="s">
        <v>259</v>
      </c>
      <c r="S243" s="48">
        <f>IF(Q243=B240,8)+IF(Q243=B241,7)+IF(Q243=B242,6)+IF(Q243=B243,5)+IF(Q243=B244,4)+IF(Q243=B245,3)+IF(Q243=B246,2)+IF(Q243=B247,1)+IF(R243=B240,8)+IF(R243=B241,7)+IF(R243=B242,6)+IF(R243=B243,5)+IF(R243=B244,4)+IF(R243=B245,3)+IF(R243=B246,2)+IF(R243=B247,1)</f>
        <v>0</v>
      </c>
      <c r="T243" s="48">
        <f>IF(R243=J240,8)+IF(R243=J241,7)+IF(R243=J242,6)+IF(R243=J243,5)+IF(R243=J244,4)+IF(R243=J245,3)+IF(R243=J246,2)+IF(R243=J247,1)+IF(Q243=J240,8)+IF(Q243=J241,7)+IF(Q243=J242,6)+IF(Q243=J243,5)+IF(Q243=J244,4)+IF(Q243=J245,3)+IF(Q243=J246,2)+IF(Q243=J247,1)</f>
        <v>0</v>
      </c>
      <c r="U243" s="2"/>
      <c r="V243" s="12"/>
      <c r="W243" s="12"/>
      <c r="X243" s="12"/>
      <c r="Y243" s="12">
        <f>S243+T243</f>
        <v>0</v>
      </c>
      <c r="Z243" s="12"/>
      <c r="AA243" s="12"/>
      <c r="AB243" s="191"/>
      <c r="AC243" s="12"/>
      <c r="AD243" s="2"/>
      <c r="AE243" s="397"/>
      <c r="AF243" s="12" t="str">
        <f t="shared" si="274"/>
        <v>OO</v>
      </c>
      <c r="AG243" s="12" t="s">
        <v>1</v>
      </c>
      <c r="AH243" s="12" t="e">
        <f>VLOOKUP(AG243,'OXF C'!$AO$17:$AX$42,10,FALSE)</f>
        <v>#N/A</v>
      </c>
      <c r="AI243" s="12" t="str">
        <f t="shared" si="275"/>
        <v>OO</v>
      </c>
      <c r="AJ243" s="12" t="s">
        <v>1</v>
      </c>
      <c r="AK243" s="12" t="e">
        <f>VLOOKUP(AJ243,'OXF C'!$AG$17:$AX$42,18,FALSE)</f>
        <v>#N/A</v>
      </c>
      <c r="AL243" s="12" t="str">
        <f t="shared" si="276"/>
        <v>OO</v>
      </c>
      <c r="AM243" s="12" t="s">
        <v>1</v>
      </c>
      <c r="AN243" s="12" t="str">
        <f>VLOOKUP(AM243,'OXF C'!$AK$17:$AX$42,14,FALSE)</f>
        <v>Amy Walter</v>
      </c>
      <c r="AO243" s="12" t="str">
        <f t="shared" si="277"/>
        <v>OO</v>
      </c>
      <c r="AP243" s="12" t="s">
        <v>1</v>
      </c>
      <c r="AQ243" s="12" t="str">
        <f>VLOOKUP(AP243,'OXF C'!$AH$17:$AX$42,17,FALSE)</f>
        <v>Rachel Munday</v>
      </c>
      <c r="AR243" s="12" t="str">
        <f t="shared" si="278"/>
        <v>OO</v>
      </c>
      <c r="AS243" s="12" t="s">
        <v>1</v>
      </c>
      <c r="AT243" s="12" t="str">
        <f>VLOOKUP(AS243,'OXF C'!$AM$17:$AX$42,12,FALSE)</f>
        <v>Amy Walter</v>
      </c>
      <c r="AU243" s="12" t="s">
        <v>19</v>
      </c>
      <c r="AV243" s="12" t="s">
        <v>1</v>
      </c>
      <c r="AW243" s="12" t="e">
        <f>VLOOKUP(AV243,'OXF C'!$AQ$17:$AX$42,8,FALSE)</f>
        <v>#N/A</v>
      </c>
      <c r="AX243" s="2"/>
      <c r="AY243" s="2"/>
      <c r="AZ243" s="2"/>
    </row>
    <row r="244" spans="1:52" ht="18.95" customHeight="1">
      <c r="A244" s="9">
        <v>5</v>
      </c>
      <c r="B244" s="37"/>
      <c r="C244" s="108" t="s">
        <v>61</v>
      </c>
      <c r="D244" s="41" t="str">
        <f t="shared" si="282"/>
        <v/>
      </c>
      <c r="E244" s="41" t="str">
        <f t="shared" si="283"/>
        <v/>
      </c>
      <c r="F244" s="64" t="str">
        <f t="shared" si="284"/>
        <v/>
      </c>
      <c r="G244" s="64" t="str">
        <f t="shared" si="285"/>
        <v xml:space="preserve"> </v>
      </c>
      <c r="H244" s="393"/>
      <c r="I244" s="9">
        <v>5</v>
      </c>
      <c r="J244" s="37"/>
      <c r="K244" s="108" t="s">
        <v>61</v>
      </c>
      <c r="L244" s="41" t="str">
        <f t="shared" si="286"/>
        <v/>
      </c>
      <c r="M244" s="221" t="str">
        <f t="shared" si="287"/>
        <v/>
      </c>
      <c r="N244" s="64" t="str">
        <f t="shared" si="288"/>
        <v/>
      </c>
      <c r="O244" s="64" t="str">
        <f t="shared" si="289"/>
        <v xml:space="preserve"> </v>
      </c>
      <c r="P244" s="2"/>
      <c r="Q244" s="48" t="s">
        <v>20</v>
      </c>
      <c r="R244" s="48" t="s">
        <v>19</v>
      </c>
      <c r="S244" s="48">
        <f>IF(Q244=B240,8)+IF(Q244=B241,7)+IF(Q244=B242,6)+IF(Q244=B243,5)+IF(Q244=B244,4)+IF(Q244=B245,3)+IF(Q244=B246,2)+IF(Q244=B247,1)+IF(R244=B240,8)+IF(R244=B241,7)+IF(R244=B242,6)+IF(R244=B243,5)+IF(R244=B244,4)+IF(R244=B245,3)+IF(R244=B246,2)+IF(R244=B247,1)</f>
        <v>0</v>
      </c>
      <c r="T244" s="48">
        <f>IF(R244=J240,8)+IF(R244=J241,7)+IF(R244=J242,6)+IF(R244=J243,5)+IF(R244=J244,4)+IF(R244=J245,3)+IF(R244=J246,2)+IF(R244=J247,1)+IF(Q244=J240,8)+IF(Q244=J241,7)+IF(Q244=J242,6)+IF(Q244=J243,5)+IF(Q244=J244,4)+IF(Q244=J245,3)+IF(Q244=J246,2)+IF(Q244=J247,1)</f>
        <v>0</v>
      </c>
      <c r="U244" s="2"/>
      <c r="V244" s="12"/>
      <c r="W244" s="12"/>
      <c r="X244" s="12"/>
      <c r="Y244" s="12"/>
      <c r="Z244" s="12">
        <f>S244+T244</f>
        <v>0</v>
      </c>
      <c r="AA244" s="12"/>
      <c r="AB244" s="191"/>
      <c r="AC244" s="12"/>
      <c r="AD244" s="2"/>
      <c r="AE244" s="397" t="str">
        <f t="shared" ref="AE244" si="291">AE225</f>
        <v>RADLEY</v>
      </c>
      <c r="AF244" s="12" t="str">
        <f t="shared" si="274"/>
        <v>R</v>
      </c>
      <c r="AG244" s="12" t="s">
        <v>0</v>
      </c>
      <c r="AH244" s="12" t="str">
        <f>VLOOKUP(AG244,RAD!$AO$17:$AX$42,10,FALSE)</f>
        <v>Bethany Mulvany</v>
      </c>
      <c r="AI244" s="12" t="str">
        <f t="shared" si="275"/>
        <v>R</v>
      </c>
      <c r="AJ244" s="12" t="s">
        <v>0</v>
      </c>
      <c r="AK244" s="12" t="e">
        <f>VLOOKUP(AJ244,RAD!$AG$17:$AX$42,18,FALSE)</f>
        <v>#N/A</v>
      </c>
      <c r="AL244" s="12" t="str">
        <f t="shared" si="276"/>
        <v>R</v>
      </c>
      <c r="AM244" s="12" t="s">
        <v>0</v>
      </c>
      <c r="AN244" s="12" t="e">
        <f>VLOOKUP(AM244,RAD!$AK$17:$AX$42,14,FALSE)</f>
        <v>#N/A</v>
      </c>
      <c r="AO244" s="12" t="str">
        <f t="shared" si="277"/>
        <v>R</v>
      </c>
      <c r="AP244" s="12" t="s">
        <v>0</v>
      </c>
      <c r="AQ244" s="12" t="str">
        <f>VLOOKUP(AP244,RAD!$AH$17:$AX$42,17,FALSE)</f>
        <v>Erika Davies</v>
      </c>
      <c r="AR244" s="12" t="str">
        <f t="shared" si="278"/>
        <v>R</v>
      </c>
      <c r="AS244" s="12" t="s">
        <v>0</v>
      </c>
      <c r="AT244" s="12" t="e">
        <f>VLOOKUP(AS244,RAD!$AM$17:$AX$42,12,FALSE)</f>
        <v>#N/A</v>
      </c>
      <c r="AU244" s="12" t="s">
        <v>188</v>
      </c>
      <c r="AV244" s="12" t="s">
        <v>0</v>
      </c>
      <c r="AW244" s="12" t="e">
        <f>VLOOKUP(AV244,RAD!$AQ$17:$AX$42,8,FALSE)</f>
        <v>#N/A</v>
      </c>
      <c r="AX244" s="2"/>
      <c r="AY244" s="2"/>
      <c r="AZ244" s="2"/>
    </row>
    <row r="245" spans="1:52" ht="18.95" customHeight="1">
      <c r="A245" s="9">
        <v>6</v>
      </c>
      <c r="B245" s="37"/>
      <c r="C245" s="108" t="s">
        <v>61</v>
      </c>
      <c r="D245" s="41" t="str">
        <f t="shared" si="282"/>
        <v/>
      </c>
      <c r="E245" s="41" t="str">
        <f t="shared" si="283"/>
        <v/>
      </c>
      <c r="F245" s="64" t="str">
        <f t="shared" si="284"/>
        <v/>
      </c>
      <c r="G245" s="64" t="str">
        <f t="shared" si="285"/>
        <v xml:space="preserve"> </v>
      </c>
      <c r="H245" s="393"/>
      <c r="I245" s="9">
        <v>6</v>
      </c>
      <c r="J245" s="37"/>
      <c r="K245" s="108" t="s">
        <v>61</v>
      </c>
      <c r="L245" s="41" t="str">
        <f t="shared" si="286"/>
        <v/>
      </c>
      <c r="M245" s="221" t="str">
        <f t="shared" si="287"/>
        <v/>
      </c>
      <c r="N245" s="64" t="str">
        <f t="shared" si="288"/>
        <v/>
      </c>
      <c r="O245" s="64" t="str">
        <f t="shared" si="289"/>
        <v xml:space="preserve"> </v>
      </c>
      <c r="P245" s="2"/>
      <c r="Q245" s="48" t="s">
        <v>188</v>
      </c>
      <c r="R245" s="48" t="s">
        <v>189</v>
      </c>
      <c r="S245" s="48">
        <f>IF(Q245=B240,8)+IF(Q245=B241,7)+IF(Q245=B242,6)+IF(Q245=B243,5)+IF(Q245=B244,4)+IF(Q245=B245,3)+IF(Q245=B246,2)+IF(Q245=B247,1)+IF(R245=B240,8)+IF(R245=B241,7)+IF(R245=B242,6)+IF(R245=B243,5)+IF(R245=B244,4)+IF(R245=B245,3)+IF(R245=B246,2)+IF(R245=B247,1)</f>
        <v>0</v>
      </c>
      <c r="T245" s="48">
        <f>IF(R245=J240,8)+IF(R245=J241,7)+IF(R245=J242,6)+IF(R245=J243,5)+IF(R245=J244,4)+IF(R245=J245,3)+IF(R245=J246,2)+IF(R245=J247,1)+IF(Q245=J240,8)+IF(Q245=J241,7)+IF(Q245=J242,6)+IF(Q245=J243,5)+IF(Q245=J244,4)+IF(Q245=J245,3)+IF(Q245=J246,2)+IF(Q245=J247,1)</f>
        <v>0</v>
      </c>
      <c r="U245" s="2"/>
      <c r="V245" s="12"/>
      <c r="W245" s="12"/>
      <c r="X245" s="12"/>
      <c r="Y245" s="12"/>
      <c r="Z245" s="12"/>
      <c r="AA245" s="12">
        <f>S245+T245</f>
        <v>0</v>
      </c>
      <c r="AB245" s="191"/>
      <c r="AC245" s="12"/>
      <c r="AD245" s="2"/>
      <c r="AE245" s="397"/>
      <c r="AF245" s="12" t="str">
        <f t="shared" si="274"/>
        <v>RR</v>
      </c>
      <c r="AG245" s="12" t="s">
        <v>1</v>
      </c>
      <c r="AH245" s="12" t="e">
        <f>VLOOKUP(AG245,RAD!$AO$17:$AX$42,10,FALSE)</f>
        <v>#N/A</v>
      </c>
      <c r="AI245" s="12" t="str">
        <f t="shared" si="275"/>
        <v>RR</v>
      </c>
      <c r="AJ245" s="12" t="s">
        <v>1</v>
      </c>
      <c r="AK245" s="12" t="e">
        <f>VLOOKUP(AJ245,RAD!$AG$17:$AX$42,18,FALSE)</f>
        <v>#N/A</v>
      </c>
      <c r="AL245" s="12" t="str">
        <f t="shared" si="276"/>
        <v>RR</v>
      </c>
      <c r="AM245" s="12" t="s">
        <v>1</v>
      </c>
      <c r="AN245" s="12" t="e">
        <f>VLOOKUP(AM245,RAD!$AK$17:$AX$42,14,FALSE)</f>
        <v>#N/A</v>
      </c>
      <c r="AO245" s="12" t="str">
        <f t="shared" si="277"/>
        <v>RR</v>
      </c>
      <c r="AP245" s="12" t="s">
        <v>1</v>
      </c>
      <c r="AQ245" s="12" t="e">
        <f>VLOOKUP(AP245,RAD!$AH$17:$AX$42,17,FALSE)</f>
        <v>#N/A</v>
      </c>
      <c r="AR245" s="12" t="str">
        <f t="shared" si="278"/>
        <v>RR</v>
      </c>
      <c r="AS245" s="12" t="s">
        <v>1</v>
      </c>
      <c r="AT245" s="12" t="e">
        <f>VLOOKUP(AS245,RAD!$AM$17:$AX$42,12,FALSE)</f>
        <v>#N/A</v>
      </c>
      <c r="AU245" s="12" t="s">
        <v>189</v>
      </c>
      <c r="AV245" s="12" t="s">
        <v>1</v>
      </c>
      <c r="AW245" s="12" t="e">
        <f>VLOOKUP(AV245,RAD!$AQ$17:$AX$42,8,FALSE)</f>
        <v>#N/A</v>
      </c>
      <c r="AX245" s="2"/>
      <c r="AY245" s="2"/>
      <c r="AZ245" s="2"/>
    </row>
    <row r="246" spans="1:52" ht="18.95" customHeight="1">
      <c r="A246" s="9">
        <v>7</v>
      </c>
      <c r="B246" s="37"/>
      <c r="C246" s="108" t="s">
        <v>61</v>
      </c>
      <c r="D246" s="41" t="str">
        <f t="shared" si="282"/>
        <v/>
      </c>
      <c r="E246" s="41" t="str">
        <f t="shared" si="283"/>
        <v/>
      </c>
      <c r="F246" s="64" t="str">
        <f t="shared" si="284"/>
        <v/>
      </c>
      <c r="G246" s="64" t="str">
        <f t="shared" si="285"/>
        <v xml:space="preserve"> </v>
      </c>
      <c r="H246" s="393"/>
      <c r="I246" s="9">
        <v>7</v>
      </c>
      <c r="J246" s="37"/>
      <c r="K246" s="108" t="s">
        <v>61</v>
      </c>
      <c r="L246" s="41" t="str">
        <f t="shared" si="286"/>
        <v/>
      </c>
      <c r="M246" s="221" t="str">
        <f t="shared" si="287"/>
        <v/>
      </c>
      <c r="N246" s="64" t="str">
        <f t="shared" si="288"/>
        <v/>
      </c>
      <c r="O246" s="64" t="str">
        <f t="shared" si="289"/>
        <v xml:space="preserve"> </v>
      </c>
      <c r="P246" s="2"/>
      <c r="Q246" s="48" t="s">
        <v>227</v>
      </c>
      <c r="R246" s="48" t="s">
        <v>228</v>
      </c>
      <c r="S246" s="48">
        <f>IF(Q246=B240,8)+IF(Q246=B241,7)+IF(Q246=B242,6)+IF(Q246=B243,5)+IF(Q246=B244,4)+IF(Q246=B245,3)+IF(Q246=B246,2)+IF(Q246=B247,1)+IF(R246=B240,8)+IF(R246=B241,7)+IF(R246=B242,6)+IF(R246=B243,5)+IF(R246=B244,4)+IF(R246=B245,3)+IF(R246=B246,2)+IF(R246=B247,1)</f>
        <v>0</v>
      </c>
      <c r="T246" s="48">
        <f>IF(R246=J240,8)+IF(R246=J241,7)+IF(R246=J242,6)+IF(R246=J243,5)+IF(R246=J244,4)+IF(R246=J245,3)+IF(R246=J246,2)+IF(R246=J247,1)+IF(Q246=J240,8)+IF(Q246=J241,7)+IF(Q246=J242,6)+IF(Q246=J243,5)+IF(Q246=J244,4)+IF(Q246=J245,3)+IF(Q246=J246,2)+IF(Q246=J247,1)</f>
        <v>0</v>
      </c>
      <c r="U246" s="2"/>
      <c r="V246" s="12"/>
      <c r="W246" s="12"/>
      <c r="X246" s="12"/>
      <c r="Y246" s="12"/>
      <c r="Z246" s="12"/>
      <c r="AA246" s="12"/>
      <c r="AB246" s="191">
        <f>S246+T246</f>
        <v>0</v>
      </c>
      <c r="AC246" s="12"/>
      <c r="AD246" s="2"/>
      <c r="AE246" s="397" t="str">
        <f t="shared" ref="AE246" si="292">AE227</f>
        <v>WHITE HORSE</v>
      </c>
      <c r="AF246" s="12" t="str">
        <f t="shared" si="274"/>
        <v>H</v>
      </c>
      <c r="AG246" s="12" t="s">
        <v>0</v>
      </c>
      <c r="AH246" s="12" t="e">
        <f>VLOOKUP(AG246,WHH!$AO$17:$AX$42,10,FALSE)</f>
        <v>#N/A</v>
      </c>
      <c r="AI246" s="12" t="str">
        <f t="shared" si="275"/>
        <v>H</v>
      </c>
      <c r="AJ246" s="12" t="s">
        <v>0</v>
      </c>
      <c r="AK246" s="12" t="e">
        <f>VLOOKUP(AJ246,WHH!$AG$17:$AX$42,18,FALSE)</f>
        <v>#N/A</v>
      </c>
      <c r="AL246" s="12" t="str">
        <f t="shared" si="276"/>
        <v>H</v>
      </c>
      <c r="AM246" s="12" t="s">
        <v>0</v>
      </c>
      <c r="AN246" s="12" t="e">
        <f>VLOOKUP(AM246,WHH!$AK$17:$AX$42,14,FALSE)</f>
        <v>#N/A</v>
      </c>
      <c r="AO246" s="12" t="str">
        <f t="shared" si="277"/>
        <v>H</v>
      </c>
      <c r="AP246" s="12" t="s">
        <v>0</v>
      </c>
      <c r="AQ246" s="12" t="e">
        <f>VLOOKUP(AP246,WHH!$AH$17:$AX$42,17,FALSE)</f>
        <v>#N/A</v>
      </c>
      <c r="AR246" s="12" t="str">
        <f t="shared" si="278"/>
        <v>H</v>
      </c>
      <c r="AS246" s="12" t="s">
        <v>0</v>
      </c>
      <c r="AT246" s="12" t="e">
        <f>VLOOKUP(AS246,WHH!$AM$17:$AX$42,12,FALSE)</f>
        <v>#N/A</v>
      </c>
      <c r="AU246" s="12" t="s">
        <v>227</v>
      </c>
      <c r="AV246" s="12" t="s">
        <v>0</v>
      </c>
      <c r="AW246" s="12" t="e">
        <f>VLOOKUP(AV246,WHH!$AQ$17:$AX$42,8,FALSE)</f>
        <v>#N/A</v>
      </c>
      <c r="AX246" s="2"/>
      <c r="AY246" s="2"/>
      <c r="AZ246" s="2"/>
    </row>
    <row r="247" spans="1:52" ht="18.95" customHeight="1">
      <c r="A247" s="9">
        <v>8</v>
      </c>
      <c r="B247" s="37"/>
      <c r="C247" s="108" t="s">
        <v>61</v>
      </c>
      <c r="D247" s="41" t="str">
        <f t="shared" si="282"/>
        <v/>
      </c>
      <c r="E247" s="41" t="str">
        <f t="shared" si="283"/>
        <v/>
      </c>
      <c r="F247" s="64" t="str">
        <f t="shared" si="284"/>
        <v/>
      </c>
      <c r="G247" s="64" t="str">
        <f t="shared" si="285"/>
        <v xml:space="preserve"> </v>
      </c>
      <c r="H247" s="393"/>
      <c r="I247" s="9">
        <v>8</v>
      </c>
      <c r="J247" s="37"/>
      <c r="K247" s="108" t="s">
        <v>61</v>
      </c>
      <c r="L247" s="41" t="str">
        <f t="shared" si="286"/>
        <v/>
      </c>
      <c r="M247" s="221" t="str">
        <f t="shared" si="287"/>
        <v/>
      </c>
      <c r="N247" s="64" t="str">
        <f t="shared" si="288"/>
        <v/>
      </c>
      <c r="O247" s="64" t="str">
        <f t="shared" si="289"/>
        <v xml:space="preserve"> </v>
      </c>
      <c r="P247" s="2"/>
      <c r="Q247" s="48" t="s">
        <v>208</v>
      </c>
      <c r="R247" s="48" t="s">
        <v>211</v>
      </c>
      <c r="S247" s="48">
        <f>IF(Q247=B240,8)+IF(Q247=B241,7)+IF(Q247=B242,6)+IF(Q247=B243,5)+IF(Q247=B244,4)+IF(Q247=B245,3)+IF(Q247=B246,2)+IF(Q247=B247,1)+IF(R247=B240,8)+IF(R247=B241,7)+IF(R247=B242,6)+IF(R247=B243,5)+IF(R247=B244,4)+IF(R247=B245,3)+IF(R247=B246,2)+IF(R247=B247,1)</f>
        <v>0</v>
      </c>
      <c r="T247" s="48">
        <f>IF(R247=J240,8)+IF(R247=J241,7)+IF(R247=J242,6)+IF(R247=J243,5)+IF(R247=J244,4)+IF(R247=J245,3)+IF(R247=J246,2)+IF(R247=J247,1)+IF(Q247=J240,8)+IF(Q247=J241,7)+IF(Q247=J242,6)+IF(Q247=J243,5)+IF(Q247=J244,4)+IF(Q247=J245,3)+IF(Q247=J246,2)+IF(Q247=J247,1)</f>
        <v>0</v>
      </c>
      <c r="U247" s="2"/>
      <c r="V247" s="12"/>
      <c r="W247" s="12"/>
      <c r="X247" s="12"/>
      <c r="Y247" s="12"/>
      <c r="Z247" s="12"/>
      <c r="AA247" s="12"/>
      <c r="AB247" s="191"/>
      <c r="AC247" s="12">
        <f>S247+T247</f>
        <v>0</v>
      </c>
      <c r="AD247" s="2"/>
      <c r="AE247" s="397"/>
      <c r="AF247" s="12" t="str">
        <f t="shared" si="274"/>
        <v>HH</v>
      </c>
      <c r="AG247" s="12" t="s">
        <v>1</v>
      </c>
      <c r="AH247" s="12" t="e">
        <f>VLOOKUP(AG247,WHH!$AO$17:$AX$42,10,FALSE)</f>
        <v>#N/A</v>
      </c>
      <c r="AI247" s="12" t="str">
        <f t="shared" si="275"/>
        <v>HH</v>
      </c>
      <c r="AJ247" s="12" t="s">
        <v>1</v>
      </c>
      <c r="AK247" s="12" t="e">
        <f>VLOOKUP(AJ247,WHH!$AG$17:$AX$42,18,FALSE)</f>
        <v>#N/A</v>
      </c>
      <c r="AL247" s="12" t="str">
        <f t="shared" si="276"/>
        <v>HH</v>
      </c>
      <c r="AM247" s="12" t="s">
        <v>1</v>
      </c>
      <c r="AN247" s="12" t="e">
        <f>VLOOKUP(AM247,WHH!$AK$17:$AX$42,14,FALSE)</f>
        <v>#N/A</v>
      </c>
      <c r="AO247" s="12" t="str">
        <f t="shared" si="277"/>
        <v>HH</v>
      </c>
      <c r="AP247" s="12" t="s">
        <v>1</v>
      </c>
      <c r="AQ247" s="12" t="e">
        <f>VLOOKUP(AP247,WHH!$AH$17:$AX$42,17,FALSE)</f>
        <v>#N/A</v>
      </c>
      <c r="AR247" s="12" t="str">
        <f t="shared" si="278"/>
        <v>HH</v>
      </c>
      <c r="AS247" s="12" t="s">
        <v>1</v>
      </c>
      <c r="AT247" s="12" t="e">
        <f>VLOOKUP(AS247,WHH!$AM$17:$AX$42,12,FALSE)</f>
        <v>#N/A</v>
      </c>
      <c r="AU247" s="12" t="s">
        <v>228</v>
      </c>
      <c r="AV247" s="12" t="s">
        <v>1</v>
      </c>
      <c r="AW247" s="12" t="e">
        <f>VLOOKUP(AV247,WHH!$AQ$17:$AX$42,8,FALSE)</f>
        <v>#N/A</v>
      </c>
      <c r="AX247" s="2"/>
      <c r="AY247" s="2"/>
      <c r="AZ247" s="2"/>
    </row>
    <row r="248" spans="1:52" ht="18.95" customHeight="1">
      <c r="A248" s="206" t="s">
        <v>0</v>
      </c>
      <c r="B248" s="392" t="s">
        <v>119</v>
      </c>
      <c r="C248" s="392"/>
      <c r="D248" s="392"/>
      <c r="E248" s="392"/>
      <c r="F248" s="392"/>
      <c r="G248" s="392"/>
      <c r="H248" s="207"/>
      <c r="I248" s="206" t="s">
        <v>1</v>
      </c>
      <c r="J248" s="392" t="str">
        <f>B248</f>
        <v>UNDER 17 WOMEN 1500m</v>
      </c>
      <c r="K248" s="392"/>
      <c r="L248" s="392"/>
      <c r="M248" s="392"/>
      <c r="N248" s="392"/>
      <c r="O248" s="392"/>
      <c r="P248" s="2"/>
      <c r="Q248" s="96"/>
      <c r="R248" s="96"/>
      <c r="S248" s="48"/>
      <c r="T248" s="48"/>
      <c r="U248" s="2"/>
      <c r="V248" s="12"/>
      <c r="W248" s="12"/>
      <c r="X248" s="12"/>
      <c r="Y248" s="12"/>
      <c r="Z248" s="12"/>
      <c r="AA248" s="12"/>
      <c r="AB248" s="191"/>
      <c r="AC248" s="12"/>
      <c r="AD248" s="2"/>
      <c r="AE248" s="397" t="str">
        <f t="shared" ref="AE248" si="293">AE229</f>
        <v>WITNEY</v>
      </c>
      <c r="AF248" s="12" t="str">
        <f t="shared" si="274"/>
        <v>W</v>
      </c>
      <c r="AG248" s="2" t="s">
        <v>0</v>
      </c>
      <c r="AH248" s="12" t="e">
        <f>VLOOKUP(AG248,WRR!$AO$17:$AX$42,10,FALSE)</f>
        <v>#N/A</v>
      </c>
      <c r="AI248" s="12" t="str">
        <f t="shared" si="275"/>
        <v>W</v>
      </c>
      <c r="AJ248" s="2" t="s">
        <v>0</v>
      </c>
      <c r="AK248" s="12" t="e">
        <f>VLOOKUP(AJ248,WRR!$AG$17:$AX$42,18,FALSE)</f>
        <v>#N/A</v>
      </c>
      <c r="AL248" s="12" t="str">
        <f t="shared" si="276"/>
        <v>W</v>
      </c>
      <c r="AM248" s="2" t="s">
        <v>0</v>
      </c>
      <c r="AN248" s="12" t="e">
        <f>VLOOKUP(AM248,WRR!$AK$17:$AX$42,14,FALSE)</f>
        <v>#N/A</v>
      </c>
      <c r="AO248" s="12" t="str">
        <f t="shared" si="277"/>
        <v>W</v>
      </c>
      <c r="AP248" s="2" t="s">
        <v>0</v>
      </c>
      <c r="AQ248" s="12" t="str">
        <f>VLOOKUP(AP248,WRR!$AH$17:$AX$42,17,FALSE)</f>
        <v>ELEANOR HUBBERT</v>
      </c>
      <c r="AR248" s="12" t="str">
        <f t="shared" si="278"/>
        <v>W</v>
      </c>
      <c r="AS248" s="2" t="s">
        <v>0</v>
      </c>
      <c r="AT248" s="12" t="e">
        <f>VLOOKUP(AS248,WRR!$AM$17:$AX$42,12,FALSE)</f>
        <v>#N/A</v>
      </c>
      <c r="AU248" s="12" t="s">
        <v>208</v>
      </c>
      <c r="AV248" s="2" t="s">
        <v>0</v>
      </c>
      <c r="AW248" s="12" t="e">
        <f>VLOOKUP(AV248,WRR!$AQ$17:$AX$42,8,FALSE)</f>
        <v>#N/A</v>
      </c>
      <c r="AX248" s="31"/>
      <c r="AY248" s="31"/>
      <c r="AZ248" s="31"/>
    </row>
    <row r="249" spans="1:52" ht="18.95" customHeight="1">
      <c r="A249" s="9">
        <v>1</v>
      </c>
      <c r="B249" s="364" t="s">
        <v>437</v>
      </c>
      <c r="C249" s="108">
        <v>3.8503472222222225E-3</v>
      </c>
      <c r="D249" s="41" t="str">
        <f>IF(B249=0,"",VLOOKUP(B249,$AR$215:$AT$230,3,FALSE))</f>
        <v>Rhea Walter</v>
      </c>
      <c r="E249" s="41" t="str">
        <f>IF(B249=0,"",VLOOKUP(B249,$AU$8:$AW$23,3,FALSE))</f>
        <v>TEAM KENNET</v>
      </c>
      <c r="F249" s="64" t="str">
        <f>IF(C249="","",IF($AU$257="F"," ",IF($AU$257="T",IF(C249&lt;=$AK$257,"G1",IF(C249&lt;=$AN$257,"G2",IF(C249&lt;=$AQ$257,"G3",IF(C249&lt;=$AT$257,"G4","")))))))</f>
        <v/>
      </c>
      <c r="G249" s="64" t="str">
        <f>IF(C249&lt;=BP213,"AW"," ")</f>
        <v xml:space="preserve"> </v>
      </c>
      <c r="H249" s="393"/>
      <c r="I249" s="9">
        <v>1</v>
      </c>
      <c r="J249" s="364" t="s">
        <v>829</v>
      </c>
      <c r="K249" s="108">
        <v>3.9524305555555554E-3</v>
      </c>
      <c r="L249" s="41" t="str">
        <f>IF(J249=0,"",VLOOKUP(J249,$AR$215:$AT$230,3,FALSE))</f>
        <v>Chloe Scaplehorn</v>
      </c>
      <c r="M249" s="221" t="str">
        <f>IF(J249=0,"",VLOOKUP(J249,$AU$8:$AW$23,3,FALSE))</f>
        <v>TEAM KENNET</v>
      </c>
      <c r="N249" s="64" t="str">
        <f>IF(K249="","",IF($AU$257="F"," ",IF($AU$257="T",IF(K249&lt;=$AK$257,"G1",IF(K249&lt;=$AN$257,"G2",IF(K249&lt;=$AQ$257,"G3",IF(K249&lt;=$AT$257,"G4","")))))))</f>
        <v/>
      </c>
      <c r="O249" s="64" t="str">
        <f>IF(K249&lt;=BP213,"AW"," ")</f>
        <v xml:space="preserve"> </v>
      </c>
      <c r="P249" s="2"/>
      <c r="Q249" s="192" t="s">
        <v>0</v>
      </c>
      <c r="R249" s="192" t="s">
        <v>210</v>
      </c>
      <c r="S249" s="192">
        <f>IF(Q249=B249,8)+IF(Q249=B250,7)+IF(Q249=B251,6)+IF(Q249=B252,5)+IF(Q249=B253,4)+IF(Q249=B254,3)+IF(Q249=B255,2)+IF(Q249=B256,1)+IF(R249=B249,8)+IF(R249=B250,7)+IF(R249=B251,6)+IF(R249=B252,5)+IF(R249=B253,4)+IF(R249=B254,3)+IF(R249=B255,2)+IF(R249=B256,1)</f>
        <v>0</v>
      </c>
      <c r="T249" s="192">
        <f>IF(Q249=J249,8)+IF(Q249=J250,7)+IF(Q249=J251,6)+IF(Q249=J252,5)+IF(Q249=J253,4)+IF(Q249=J254,3)+IF(Q249=J255,2)+IF(Q249=J256,1)+IF(R249=J249,8)+IF(R249=J250,7)+IF(R249=J251,6)+IF(R249=J252,5)+IF(R249=J253,4)+IF(R249=J254,3)+IF(R249=J255,2)+IF(R249=J256,1)</f>
        <v>0</v>
      </c>
      <c r="U249" s="2"/>
      <c r="V249" s="95">
        <f>S249+T249</f>
        <v>0</v>
      </c>
      <c r="W249" s="12"/>
      <c r="X249" s="12"/>
      <c r="Y249" s="12"/>
      <c r="Z249" s="12"/>
      <c r="AA249" s="12"/>
      <c r="AB249" s="191"/>
      <c r="AC249" s="12"/>
      <c r="AD249" s="2"/>
      <c r="AE249" s="397"/>
      <c r="AF249" s="12" t="str">
        <f t="shared" si="274"/>
        <v>WW</v>
      </c>
      <c r="AG249" s="2" t="s">
        <v>1</v>
      </c>
      <c r="AH249" s="12" t="e">
        <f>VLOOKUP(AG249,WRR!$AO$17:$AX$42,10,FALSE)</f>
        <v>#N/A</v>
      </c>
      <c r="AI249" s="12" t="str">
        <f t="shared" si="275"/>
        <v>WW</v>
      </c>
      <c r="AJ249" s="2" t="s">
        <v>1</v>
      </c>
      <c r="AK249" s="12" t="e">
        <f>VLOOKUP(AJ249,WRR!$AG$17:$AX$42,18,FALSE)</f>
        <v>#N/A</v>
      </c>
      <c r="AL249" s="12" t="str">
        <f t="shared" si="276"/>
        <v>WW</v>
      </c>
      <c r="AM249" s="2" t="s">
        <v>1</v>
      </c>
      <c r="AN249" s="12" t="e">
        <f>VLOOKUP(AM249,WRR!$AK$17:$AX$42,14,FALSE)</f>
        <v>#N/A</v>
      </c>
      <c r="AO249" s="12" t="str">
        <f t="shared" si="277"/>
        <v>WW</v>
      </c>
      <c r="AP249" s="2" t="s">
        <v>1</v>
      </c>
      <c r="AQ249" s="12" t="e">
        <f>VLOOKUP(AP249,WRR!$AH$17:$AX$42,17,FALSE)</f>
        <v>#N/A</v>
      </c>
      <c r="AR249" s="12" t="str">
        <f t="shared" si="278"/>
        <v>WW</v>
      </c>
      <c r="AS249" s="2" t="s">
        <v>1</v>
      </c>
      <c r="AT249" s="12" t="e">
        <f>VLOOKUP(AS249,WRR!$AM$17:$AX$42,12,FALSE)</f>
        <v>#N/A</v>
      </c>
      <c r="AU249" s="12" t="s">
        <v>211</v>
      </c>
      <c r="AV249" s="2" t="s">
        <v>1</v>
      </c>
      <c r="AW249" s="12" t="e">
        <f>VLOOKUP(AV249,WRR!$AQ$17:$AX$42,8,FALSE)</f>
        <v>#N/A</v>
      </c>
      <c r="AX249" s="2"/>
      <c r="AY249" s="2"/>
      <c r="AZ249" s="2"/>
    </row>
    <row r="250" spans="1:52" ht="18.95" customHeight="1">
      <c r="A250" s="9">
        <v>2</v>
      </c>
      <c r="B250" s="364" t="s">
        <v>828</v>
      </c>
      <c r="C250" s="108">
        <v>3.9370370370370366E-3</v>
      </c>
      <c r="D250" s="41" t="str">
        <f t="shared" ref="D250:D256" si="294">IF(B250=0,"",VLOOKUP(B250,$AR$215:$AT$230,3,FALSE))</f>
        <v>Erika Davies</v>
      </c>
      <c r="E250" s="41" t="str">
        <f t="shared" ref="E250:E256" si="295">IF(B250=0,"",VLOOKUP(B250,$AU$8:$AW$23,3,FALSE))</f>
        <v>RADLEY</v>
      </c>
      <c r="F250" s="64" t="str">
        <f t="shared" ref="F250:F256" si="296">IF(C250="","",IF($AU$257="F"," ",IF($AU$257="T",IF(C250&lt;=$AK$257,"G1",IF(C250&lt;=$AN$257,"G2",IF(C250&lt;=$AQ$257,"G3",IF(C250&lt;=$AT$257,"G4","")))))))</f>
        <v/>
      </c>
      <c r="G250" s="64" t="str">
        <f t="shared" ref="G250:G256" si="297">IF(C250&lt;=BP214,"AW"," ")</f>
        <v xml:space="preserve"> </v>
      </c>
      <c r="H250" s="393"/>
      <c r="I250" s="9">
        <v>2</v>
      </c>
      <c r="J250" s="37"/>
      <c r="K250" s="108" t="s">
        <v>61</v>
      </c>
      <c r="L250" s="41" t="str">
        <f t="shared" ref="L250:L256" si="298">IF(J250=0,"",VLOOKUP(J250,$AR$215:$AT$230,3,FALSE))</f>
        <v/>
      </c>
      <c r="M250" s="221" t="str">
        <f t="shared" ref="M250:M256" si="299">IF(J250=0,"",VLOOKUP(J250,$AU$8:$AW$23,3,FALSE))</f>
        <v/>
      </c>
      <c r="N250" s="64" t="str">
        <f t="shared" ref="N250:N256" si="300">IF(K250="","",IF($AU$257="F"," ",IF($AU$257="T",IF(K250&lt;=$AK$257,"G1",IF(K250&lt;=$AN$257,"G2",IF(K250&lt;=$AQ$257,"G3",IF(K250&lt;=$AT$257,"G4","")))))))</f>
        <v/>
      </c>
      <c r="O250" s="64" t="str">
        <f t="shared" ref="O250:O256" si="301">IF(K250&lt;=BP214,"AW"," ")</f>
        <v xml:space="preserve"> </v>
      </c>
      <c r="P250" s="2"/>
      <c r="Q250" s="48" t="s">
        <v>190</v>
      </c>
      <c r="R250" s="48" t="s">
        <v>191</v>
      </c>
      <c r="S250" s="48">
        <f>IF(Q250=B249,8)+IF(Q250=B250,7)+IF(Q250=B251,6)+IF(Q250=B252,5)+IF(Q250=B253,4)+IF(Q250=B254,3)+IF(Q250=B255,2)+IF(Q250=B256,1)+IF(R250=B249,8)+IF(R250=B250,7)+IF(R250=B251,6)+IF(R250=B252,5)+IF(R250=B253,4)+IF(R250=B254,3)+IF(R250=B255,2)+IF(R250=B256,1)</f>
        <v>0</v>
      </c>
      <c r="T250" s="48">
        <f>IF(R250=J249,8)+IF(R250=J250,7)+IF(R250=J251,6)+IF(R250=J252,5)+IF(R250=J253,4)+IF(R250=J254,3)+IF(R250=J255,2)+IF(R250=J256,1)+IF(Q250=J249,8)+IF(Q250=J250,7)+IF(Q250=J251,6)+IF(Q250=J252,5)+IF(Q250=J253,4)+IF(Q250=J254,3)+IF(Q250=J255,2)+IF(Q250=J256,1)</f>
        <v>0</v>
      </c>
      <c r="U250" s="2"/>
      <c r="V250" s="12"/>
      <c r="W250" s="12">
        <f>S250+T250</f>
        <v>0</v>
      </c>
      <c r="X250" s="12"/>
      <c r="Y250" s="12"/>
      <c r="Z250" s="12"/>
      <c r="AA250" s="12"/>
      <c r="AB250" s="191"/>
      <c r="AC250" s="12"/>
      <c r="AD250" s="2"/>
      <c r="AE250" s="8"/>
    </row>
    <row r="251" spans="1:52" ht="18.95" customHeight="1">
      <c r="A251" s="9">
        <v>3</v>
      </c>
      <c r="B251" s="37"/>
      <c r="C251" s="108" t="s">
        <v>61</v>
      </c>
      <c r="D251" s="41" t="str">
        <f t="shared" si="294"/>
        <v/>
      </c>
      <c r="E251" s="41" t="str">
        <f t="shared" si="295"/>
        <v/>
      </c>
      <c r="F251" s="64" t="str">
        <f t="shared" si="296"/>
        <v/>
      </c>
      <c r="G251" s="64" t="str">
        <f t="shared" si="297"/>
        <v xml:space="preserve"> </v>
      </c>
      <c r="H251" s="393"/>
      <c r="I251" s="9">
        <v>3</v>
      </c>
      <c r="J251" s="37"/>
      <c r="K251" s="108" t="s">
        <v>61</v>
      </c>
      <c r="L251" s="41" t="str">
        <f t="shared" si="298"/>
        <v/>
      </c>
      <c r="M251" s="221" t="str">
        <f t="shared" si="299"/>
        <v/>
      </c>
      <c r="N251" s="64" t="str">
        <f t="shared" si="300"/>
        <v/>
      </c>
      <c r="O251" s="64" t="str">
        <f t="shared" si="301"/>
        <v xml:space="preserve"> </v>
      </c>
      <c r="P251" s="2"/>
      <c r="Q251" s="48" t="s">
        <v>1</v>
      </c>
      <c r="R251" s="48" t="s">
        <v>209</v>
      </c>
      <c r="S251" s="48">
        <f>IF(Q251=B249,8)+IF(Q251=B250,7)+IF(Q251=B251,6)+IF(Q251=B252,5)+IF(Q251=B253,4)+IF(Q251=B254,3)+IF(Q251=B255,2)+IF(Q251=B256,1)+IF(R251=B249,8)+IF(R251=B250,7)+IF(R251=B251,6)+IF(R251=B252,5)+IF(R251=B253,4)+IF(R251=B254,3)+IF(R251=B255,2)+IF(R251=B256,1)</f>
        <v>0</v>
      </c>
      <c r="T251" s="48">
        <f>IF(R251=J249,8)+IF(R251=J250,7)+IF(R251=J251,6)+IF(R251=J252,5)+IF(R251=J253,4)+IF(R251=J254,3)+IF(R251=J255,2)+IF(R251=J256,1)+IF(Q251=J249,8)+IF(Q251=J250,7)+IF(Q251=J251,6)+IF(Q251=J252,5)+IF(Q251=J253,4)+IF(Q251=J254,3)+IF(Q251=J255,2)+IF(Q251=J256,1)</f>
        <v>0</v>
      </c>
      <c r="U251" s="2"/>
      <c r="V251" s="12"/>
      <c r="W251" s="12"/>
      <c r="X251" s="12">
        <f>S251+T251</f>
        <v>0</v>
      </c>
      <c r="Y251" s="12"/>
      <c r="Z251" s="12"/>
      <c r="AA251" s="12"/>
      <c r="AB251" s="191"/>
      <c r="AC251" s="12"/>
      <c r="AD251" s="2"/>
      <c r="AE251" s="8"/>
    </row>
    <row r="252" spans="1:52" ht="18.95" customHeight="1">
      <c r="A252" s="9">
        <v>4</v>
      </c>
      <c r="B252" s="37"/>
      <c r="C252" s="108" t="s">
        <v>61</v>
      </c>
      <c r="D252" s="41" t="str">
        <f t="shared" si="294"/>
        <v/>
      </c>
      <c r="E252" s="41" t="str">
        <f t="shared" si="295"/>
        <v/>
      </c>
      <c r="F252" s="64" t="str">
        <f t="shared" si="296"/>
        <v/>
      </c>
      <c r="G252" s="64" t="str">
        <f t="shared" si="297"/>
        <v xml:space="preserve"> </v>
      </c>
      <c r="H252" s="393"/>
      <c r="I252" s="9">
        <v>4</v>
      </c>
      <c r="J252" s="37"/>
      <c r="K252" s="108" t="s">
        <v>61</v>
      </c>
      <c r="L252" s="41" t="str">
        <f t="shared" si="298"/>
        <v/>
      </c>
      <c r="M252" s="221" t="str">
        <f t="shared" si="299"/>
        <v/>
      </c>
      <c r="N252" s="64" t="str">
        <f t="shared" si="300"/>
        <v/>
      </c>
      <c r="O252" s="64" t="str">
        <f t="shared" si="301"/>
        <v xml:space="preserve"> </v>
      </c>
      <c r="P252" s="2"/>
      <c r="Q252" s="264" t="s">
        <v>258</v>
      </c>
      <c r="R252" s="264" t="s">
        <v>259</v>
      </c>
      <c r="S252" s="48">
        <f>IF(Q252=B249,8)+IF(Q252=B250,7)+IF(Q252=B251,6)+IF(Q252=B252,5)+IF(Q252=B253,4)+IF(Q252=B254,3)+IF(Q252=B255,2)+IF(Q252=B256,1)+IF(R252=B249,8)+IF(R252=B250,7)+IF(R252=B251,6)+IF(R252=B252,5)+IF(R252=B253,4)+IF(R252=B254,3)+IF(R252=B255,2)+IF(R252=B256,1)</f>
        <v>8</v>
      </c>
      <c r="T252" s="48">
        <f>IF(R252=J249,8)+IF(R252=J250,7)+IF(R252=J251,6)+IF(R252=J252,5)+IF(R252=J253,4)+IF(R252=J254,3)+IF(R252=J255,2)+IF(R252=J256,1)+IF(Q252=J249,8)+IF(Q252=J250,7)+IF(Q252=J251,6)+IF(Q252=J252,5)+IF(Q252=J253,4)+IF(Q252=J254,3)+IF(Q252=J255,2)+IF(Q252=J256,1)</f>
        <v>8</v>
      </c>
      <c r="U252" s="2"/>
      <c r="V252" s="12"/>
      <c r="W252" s="12"/>
      <c r="X252" s="12"/>
      <c r="Y252" s="12">
        <f>S252+T252</f>
        <v>16</v>
      </c>
      <c r="Z252" s="12"/>
      <c r="AA252" s="12"/>
      <c r="AB252" s="191"/>
      <c r="AC252" s="12"/>
      <c r="AD252" s="2"/>
      <c r="AE252" s="8"/>
      <c r="AF252" s="176"/>
      <c r="AG252" s="176"/>
      <c r="AH252" s="49" t="s">
        <v>12</v>
      </c>
      <c r="AI252" s="49"/>
      <c r="AJ252" s="49"/>
      <c r="AK252" s="49" t="s">
        <v>71</v>
      </c>
      <c r="AL252" s="49"/>
      <c r="AM252" s="49"/>
      <c r="AN252" s="49" t="s">
        <v>72</v>
      </c>
      <c r="AO252" s="49"/>
      <c r="AP252" s="49"/>
      <c r="AQ252" s="49" t="s">
        <v>73</v>
      </c>
      <c r="AR252" s="49"/>
      <c r="AS252" s="49"/>
      <c r="AT252" s="49" t="s">
        <v>74</v>
      </c>
      <c r="AU252" s="176"/>
      <c r="AV252" s="45"/>
    </row>
    <row r="253" spans="1:52" ht="18.95" customHeight="1">
      <c r="A253" s="9">
        <v>5</v>
      </c>
      <c r="B253" s="37"/>
      <c r="C253" s="108" t="s">
        <v>61</v>
      </c>
      <c r="D253" s="41" t="str">
        <f t="shared" si="294"/>
        <v/>
      </c>
      <c r="E253" s="41" t="str">
        <f t="shared" si="295"/>
        <v/>
      </c>
      <c r="F253" s="64" t="str">
        <f t="shared" si="296"/>
        <v/>
      </c>
      <c r="G253" s="64" t="str">
        <f t="shared" si="297"/>
        <v xml:space="preserve"> </v>
      </c>
      <c r="H253" s="393"/>
      <c r="I253" s="9">
        <v>5</v>
      </c>
      <c r="J253" s="37"/>
      <c r="K253" s="108" t="s">
        <v>61</v>
      </c>
      <c r="L253" s="41" t="str">
        <f t="shared" si="298"/>
        <v/>
      </c>
      <c r="M253" s="221" t="str">
        <f t="shared" si="299"/>
        <v/>
      </c>
      <c r="N253" s="64" t="str">
        <f t="shared" si="300"/>
        <v/>
      </c>
      <c r="O253" s="64" t="str">
        <f t="shared" si="301"/>
        <v xml:space="preserve"> </v>
      </c>
      <c r="P253" s="2"/>
      <c r="Q253" s="48" t="s">
        <v>20</v>
      </c>
      <c r="R253" s="48" t="s">
        <v>19</v>
      </c>
      <c r="S253" s="48">
        <f>IF(Q253=B249,8)+IF(Q253=B250,7)+IF(Q253=B251,6)+IF(Q253=B252,5)+IF(Q253=B253,4)+IF(Q253=B254,3)+IF(Q253=B255,2)+IF(Q253=B256,1)+IF(R253=B249,8)+IF(R253=B250,7)+IF(R253=B251,6)+IF(R253=B252,5)+IF(R253=B253,4)+IF(R253=B254,3)+IF(R253=B255,2)+IF(R253=B256,1)</f>
        <v>0</v>
      </c>
      <c r="T253" s="48">
        <f>IF(R253=J249,8)+IF(R253=J250,7)+IF(R253=J251,6)+IF(R253=J252,5)+IF(R253=J253,4)+IF(R253=J254,3)+IF(R253=J255,2)+IF(R253=J256,1)+IF(Q253=J249,8)+IF(Q253=J250,7)+IF(Q253=J251,6)+IF(Q253=J252,5)+IF(Q253=J253,4)+IF(Q253=J254,3)+IF(Q253=J255,2)+IF(Q253=J256,1)</f>
        <v>0</v>
      </c>
      <c r="U253" s="2"/>
      <c r="V253" s="12"/>
      <c r="W253" s="12"/>
      <c r="X253" s="12"/>
      <c r="Y253" s="12"/>
      <c r="Z253" s="12">
        <f>S253+T253</f>
        <v>0</v>
      </c>
      <c r="AA253" s="12"/>
      <c r="AB253" s="191"/>
      <c r="AC253" s="12"/>
      <c r="AD253" s="2"/>
      <c r="AE253" s="8"/>
      <c r="AF253" s="176"/>
      <c r="AG253" s="176"/>
      <c r="AH253" s="48" t="s">
        <v>2</v>
      </c>
      <c r="AI253" s="48"/>
      <c r="AJ253" s="48"/>
      <c r="AK253" s="177">
        <f>grades!C29</f>
        <v>12.4</v>
      </c>
      <c r="AL253" s="177"/>
      <c r="AM253" s="177"/>
      <c r="AN253" s="177">
        <f>grades!E29</f>
        <v>12.6</v>
      </c>
      <c r="AO253" s="177"/>
      <c r="AP253" s="177"/>
      <c r="AQ253" s="177">
        <f>grades!G29</f>
        <v>12.8</v>
      </c>
      <c r="AR253" s="177"/>
      <c r="AS253" s="177"/>
      <c r="AT253" s="177">
        <f>grades!I29</f>
        <v>13.1</v>
      </c>
      <c r="AU253" s="177" t="str">
        <f>grades!J29</f>
        <v>T</v>
      </c>
      <c r="AV253" s="181"/>
    </row>
    <row r="254" spans="1:52" ht="18.95" customHeight="1">
      <c r="A254" s="9">
        <v>6</v>
      </c>
      <c r="B254" s="37"/>
      <c r="C254" s="108" t="s">
        <v>61</v>
      </c>
      <c r="D254" s="41" t="str">
        <f t="shared" si="294"/>
        <v/>
      </c>
      <c r="E254" s="41" t="str">
        <f t="shared" si="295"/>
        <v/>
      </c>
      <c r="F254" s="64" t="str">
        <f t="shared" si="296"/>
        <v/>
      </c>
      <c r="G254" s="64" t="str">
        <f t="shared" si="297"/>
        <v xml:space="preserve"> </v>
      </c>
      <c r="H254" s="393"/>
      <c r="I254" s="9">
        <v>6</v>
      </c>
      <c r="J254" s="37"/>
      <c r="K254" s="108" t="s">
        <v>61</v>
      </c>
      <c r="L254" s="41" t="str">
        <f t="shared" si="298"/>
        <v/>
      </c>
      <c r="M254" s="221" t="str">
        <f t="shared" si="299"/>
        <v/>
      </c>
      <c r="N254" s="64" t="str">
        <f t="shared" si="300"/>
        <v/>
      </c>
      <c r="O254" s="64" t="str">
        <f t="shared" si="301"/>
        <v xml:space="preserve"> </v>
      </c>
      <c r="P254" s="2"/>
      <c r="Q254" s="48" t="s">
        <v>188</v>
      </c>
      <c r="R254" s="48" t="s">
        <v>189</v>
      </c>
      <c r="S254" s="48">
        <f>IF(Q254=B249,8)+IF(Q254=B250,7)+IF(Q254=B251,6)+IF(Q254=B252,5)+IF(Q254=B253,4)+IF(Q254=B254,3)+IF(Q254=B255,2)+IF(Q254=B256,1)+IF(R254=B249,8)+IF(R254=B250,7)+IF(R254=B251,6)+IF(R254=B252,5)+IF(R254=B253,4)+IF(R254=B254,3)+IF(R254=B255,2)+IF(R254=B256,1)</f>
        <v>7</v>
      </c>
      <c r="T254" s="48">
        <f>IF(R254=J249,8)+IF(R254=J250,7)+IF(R254=J251,6)+IF(R254=J252,5)+IF(R254=J253,4)+IF(R254=J254,3)+IF(R254=J255,2)+IF(R254=J256,1)+IF(Q254=J249,8)+IF(Q254=J250,7)+IF(Q254=J251,6)+IF(Q254=J252,5)+IF(Q254=J253,4)+IF(Q254=J254,3)+IF(Q254=J255,2)+IF(Q254=J256,1)</f>
        <v>0</v>
      </c>
      <c r="U254" s="2"/>
      <c r="V254" s="12"/>
      <c r="W254" s="12"/>
      <c r="X254" s="12"/>
      <c r="Y254" s="12"/>
      <c r="Z254" s="12"/>
      <c r="AA254" s="12">
        <f>S254+T254</f>
        <v>7</v>
      </c>
      <c r="AB254" s="191"/>
      <c r="AC254" s="12"/>
      <c r="AD254" s="2"/>
      <c r="AE254" s="8"/>
      <c r="AF254" s="176"/>
      <c r="AG254" s="176"/>
      <c r="AH254" s="48" t="s">
        <v>4</v>
      </c>
      <c r="AI254" s="48"/>
      <c r="AJ254" s="48"/>
      <c r="AK254" s="177">
        <f>grades!C30</f>
        <v>25.4</v>
      </c>
      <c r="AL254" s="177"/>
      <c r="AM254" s="177"/>
      <c r="AN254" s="177">
        <f>grades!E30</f>
        <v>25.8</v>
      </c>
      <c r="AO254" s="177"/>
      <c r="AP254" s="177"/>
      <c r="AQ254" s="177">
        <f>grades!G30</f>
        <v>26.3</v>
      </c>
      <c r="AR254" s="177"/>
      <c r="AS254" s="177"/>
      <c r="AT254" s="177">
        <f>grades!I30</f>
        <v>27.1</v>
      </c>
      <c r="AU254" s="177" t="str">
        <f>grades!J30</f>
        <v>T</v>
      </c>
      <c r="AV254" s="181"/>
    </row>
    <row r="255" spans="1:52" ht="18.95" customHeight="1">
      <c r="A255" s="9">
        <v>7</v>
      </c>
      <c r="B255" s="37"/>
      <c r="C255" s="108" t="s">
        <v>61</v>
      </c>
      <c r="D255" s="41" t="str">
        <f t="shared" si="294"/>
        <v/>
      </c>
      <c r="E255" s="41" t="str">
        <f t="shared" si="295"/>
        <v/>
      </c>
      <c r="F255" s="64" t="str">
        <f t="shared" si="296"/>
        <v/>
      </c>
      <c r="G255" s="64" t="str">
        <f t="shared" si="297"/>
        <v xml:space="preserve"> </v>
      </c>
      <c r="H255" s="393"/>
      <c r="I255" s="9">
        <v>7</v>
      </c>
      <c r="J255" s="37"/>
      <c r="K255" s="108" t="s">
        <v>61</v>
      </c>
      <c r="L255" s="41" t="str">
        <f t="shared" si="298"/>
        <v/>
      </c>
      <c r="M255" s="221" t="str">
        <f t="shared" si="299"/>
        <v/>
      </c>
      <c r="N255" s="64" t="str">
        <f t="shared" si="300"/>
        <v/>
      </c>
      <c r="O255" s="64" t="str">
        <f t="shared" si="301"/>
        <v xml:space="preserve"> </v>
      </c>
      <c r="P255" s="2"/>
      <c r="Q255" s="48" t="s">
        <v>227</v>
      </c>
      <c r="R255" s="48" t="s">
        <v>228</v>
      </c>
      <c r="S255" s="48">
        <f>IF(Q255=B249,8)+IF(Q255=B250,7)+IF(Q255=B251,6)+IF(Q255=B252,5)+IF(Q255=B253,4)+IF(Q255=B254,3)+IF(Q255=B255,2)+IF(Q255=B256,1)+IF(R255=B249,8)+IF(R255=B250,7)+IF(R255=B251,6)+IF(R255=B252,5)+IF(R255=B253,4)+IF(R255=B254,3)+IF(R255=B255,2)+IF(R255=B256,1)</f>
        <v>0</v>
      </c>
      <c r="T255" s="48">
        <f>IF(R255=J249,8)+IF(R255=J250,7)+IF(R255=J251,6)+IF(R255=J252,5)+IF(R255=J253,4)+IF(R255=J254,3)+IF(R255=J255,2)+IF(R255=J256,1)+IF(Q255=J249,8)+IF(Q255=J250,7)+IF(Q255=J251,6)+IF(Q255=J252,5)+IF(Q255=J253,4)+IF(Q255=J254,3)+IF(Q255=J255,2)+IF(Q255=J256,1)</f>
        <v>0</v>
      </c>
      <c r="U255" s="2"/>
      <c r="V255" s="12"/>
      <c r="W255" s="12"/>
      <c r="X255" s="12"/>
      <c r="Y255" s="12"/>
      <c r="Z255" s="12"/>
      <c r="AA255" s="12"/>
      <c r="AB255" s="191">
        <f>S255+T255</f>
        <v>0</v>
      </c>
      <c r="AC255" s="12"/>
      <c r="AD255" s="2"/>
      <c r="AE255" s="8"/>
      <c r="AF255" s="176"/>
      <c r="AG255" s="176"/>
      <c r="AH255" s="48" t="s">
        <v>13</v>
      </c>
      <c r="AI255" s="48"/>
      <c r="AJ255" s="48"/>
      <c r="AK255" s="177">
        <f>grades!C31</f>
        <v>41.4</v>
      </c>
      <c r="AL255" s="177"/>
      <c r="AM255" s="177"/>
      <c r="AN255" s="177">
        <f>grades!E31</f>
        <v>42.2</v>
      </c>
      <c r="AO255" s="177"/>
      <c r="AP255" s="177"/>
      <c r="AQ255" s="177">
        <f>grades!G31</f>
        <v>43</v>
      </c>
      <c r="AR255" s="177"/>
      <c r="AS255" s="177"/>
      <c r="AT255" s="177">
        <f>grades!I31</f>
        <v>44.4</v>
      </c>
      <c r="AU255" s="177" t="str">
        <f>grades!J31</f>
        <v>T</v>
      </c>
      <c r="AV255" s="181"/>
    </row>
    <row r="256" spans="1:52" ht="18.95" customHeight="1">
      <c r="A256" s="9">
        <v>8</v>
      </c>
      <c r="B256" s="37"/>
      <c r="C256" s="108" t="s">
        <v>61</v>
      </c>
      <c r="D256" s="41" t="str">
        <f t="shared" si="294"/>
        <v/>
      </c>
      <c r="E256" s="41" t="str">
        <f t="shared" si="295"/>
        <v/>
      </c>
      <c r="F256" s="64" t="str">
        <f t="shared" si="296"/>
        <v/>
      </c>
      <c r="G256" s="64" t="str">
        <f t="shared" si="297"/>
        <v xml:space="preserve"> </v>
      </c>
      <c r="H256" s="393"/>
      <c r="I256" s="9">
        <v>8</v>
      </c>
      <c r="J256" s="37"/>
      <c r="K256" s="108" t="s">
        <v>61</v>
      </c>
      <c r="L256" s="41" t="str">
        <f t="shared" si="298"/>
        <v/>
      </c>
      <c r="M256" s="221" t="str">
        <f t="shared" si="299"/>
        <v/>
      </c>
      <c r="N256" s="64" t="str">
        <f t="shared" si="300"/>
        <v/>
      </c>
      <c r="O256" s="64" t="str">
        <f t="shared" si="301"/>
        <v xml:space="preserve"> </v>
      </c>
      <c r="P256" s="2"/>
      <c r="Q256" s="48" t="s">
        <v>208</v>
      </c>
      <c r="R256" s="48" t="s">
        <v>211</v>
      </c>
      <c r="S256" s="48">
        <f>IF(Q256=B249,8)+IF(Q256=B250,7)+IF(Q256=B251,6)+IF(Q256=B252,5)+IF(Q256=B253,4)+IF(Q256=B254,3)+IF(Q256=B255,2)+IF(Q256=B256,1)+IF(R256=B249,8)+IF(R256=B250,7)+IF(R256=B251,6)+IF(R256=B252,5)+IF(R256=B253,4)+IF(R256=B254,3)+IF(R256=B255,2)+IF(R256=B256,1)</f>
        <v>0</v>
      </c>
      <c r="T256" s="48">
        <f>IF(R256=J249,8)+IF(R256=J250,7)+IF(R256=J251,6)+IF(R256=J252,5)+IF(R256=J253,4)+IF(R256=J254,3)+IF(R256=J255,2)+IF(R256=J256,1)+IF(Q256=J249,8)+IF(Q256=J250,7)+IF(Q256=J251,6)+IF(Q256=J252,5)+IF(Q256=J253,4)+IF(Q256=J254,3)+IF(Q256=J255,2)+IF(Q256=J256,1)</f>
        <v>0</v>
      </c>
      <c r="U256" s="2"/>
      <c r="V256" s="12"/>
      <c r="W256" s="12"/>
      <c r="X256" s="12"/>
      <c r="Y256" s="12"/>
      <c r="Z256" s="12"/>
      <c r="AA256" s="12"/>
      <c r="AB256" s="191"/>
      <c r="AC256" s="12">
        <f>S256+T256</f>
        <v>0</v>
      </c>
      <c r="AD256" s="2"/>
      <c r="AE256" s="8"/>
      <c r="AF256" s="12"/>
      <c r="AG256" s="12"/>
      <c r="AH256" s="48" t="s">
        <v>3</v>
      </c>
      <c r="AI256" s="48"/>
      <c r="AJ256" s="48"/>
      <c r="AK256" s="178">
        <f>grades!C32</f>
        <v>1.5601851851851851E-3</v>
      </c>
      <c r="AL256" s="178"/>
      <c r="AM256" s="178"/>
      <c r="AN256" s="178">
        <f>grades!E32</f>
        <v>1.5914351851851851E-3</v>
      </c>
      <c r="AO256" s="178"/>
      <c r="AP256" s="178"/>
      <c r="AQ256" s="178">
        <f>grades!G32</f>
        <v>1.6296296296296295E-3</v>
      </c>
      <c r="AR256" s="178"/>
      <c r="AS256" s="178"/>
      <c r="AT256" s="178">
        <f>grades!I32</f>
        <v>1.6886574074074076E-3</v>
      </c>
      <c r="AU256" s="178" t="str">
        <f>grades!J32</f>
        <v>T</v>
      </c>
      <c r="AV256" s="182"/>
      <c r="AW256" s="2"/>
      <c r="AX256" s="2"/>
      <c r="AY256" s="2"/>
      <c r="AZ256" s="2"/>
    </row>
    <row r="257" spans="1:52" ht="18.95" customHeight="1">
      <c r="A257" s="206" t="s">
        <v>0</v>
      </c>
      <c r="B257" s="392" t="s">
        <v>126</v>
      </c>
      <c r="C257" s="392"/>
      <c r="D257" s="392"/>
      <c r="E257" s="392"/>
      <c r="F257" s="392"/>
      <c r="G257" s="392"/>
      <c r="H257" s="207"/>
      <c r="I257" s="206" t="s">
        <v>1</v>
      </c>
      <c r="J257" s="392" t="str">
        <f>B257</f>
        <v>UNDER 17 WOMEN 80m hurdles</v>
      </c>
      <c r="K257" s="392"/>
      <c r="L257" s="392"/>
      <c r="M257" s="392"/>
      <c r="N257" s="392"/>
      <c r="O257" s="392"/>
      <c r="P257" s="2"/>
      <c r="Q257" s="96"/>
      <c r="R257" s="96"/>
      <c r="S257" s="48"/>
      <c r="T257" s="48"/>
      <c r="U257" s="2"/>
      <c r="V257" s="12"/>
      <c r="W257" s="12"/>
      <c r="X257" s="12"/>
      <c r="Y257" s="12"/>
      <c r="Z257" s="12"/>
      <c r="AA257" s="12"/>
      <c r="AB257" s="191"/>
      <c r="AC257" s="12"/>
      <c r="AD257" s="2"/>
      <c r="AE257" s="8"/>
      <c r="AF257" s="12"/>
      <c r="AG257" s="12"/>
      <c r="AH257" s="48" t="s">
        <v>6</v>
      </c>
      <c r="AI257" s="48"/>
      <c r="AJ257" s="48"/>
      <c r="AK257" s="178">
        <f>grades!C33</f>
        <v>3.2523148148148151E-3</v>
      </c>
      <c r="AL257" s="178"/>
      <c r="AM257" s="178"/>
      <c r="AN257" s="178">
        <f>grades!E33</f>
        <v>3.3217592592592591E-3</v>
      </c>
      <c r="AO257" s="178"/>
      <c r="AP257" s="178"/>
      <c r="AQ257" s="178">
        <f>grades!G33</f>
        <v>3.4004629629629628E-3</v>
      </c>
      <c r="AR257" s="178"/>
      <c r="AS257" s="178"/>
      <c r="AT257" s="178">
        <f>grades!I33</f>
        <v>3.5277777777777777E-3</v>
      </c>
      <c r="AU257" s="178" t="str">
        <f>grades!J33</f>
        <v>T</v>
      </c>
      <c r="AV257" s="182"/>
      <c r="AW257" s="2"/>
      <c r="AX257" s="2"/>
      <c r="AY257" s="2"/>
      <c r="AZ257" s="2"/>
    </row>
    <row r="258" spans="1:52" ht="18.95" customHeight="1">
      <c r="A258" s="9">
        <v>1</v>
      </c>
      <c r="B258" s="364" t="s">
        <v>828</v>
      </c>
      <c r="C258" s="97">
        <v>12.88</v>
      </c>
      <c r="D258" s="41" t="str">
        <f>IF(B258=0,"",VLOOKUP(B258,$AU$215:$AW$230,3,FALSE))</f>
        <v>Gina Sunderland</v>
      </c>
      <c r="E258" s="41" t="str">
        <f>IF(B258=0,"",VLOOKUP(B258,$AU$8:$AW$23,3,FALSE))</f>
        <v>RADLEY</v>
      </c>
      <c r="F258" s="64" t="str">
        <f>IF(C258="","",IF($AU$258="F"," ",IF($AU$258="T",IF(C258&lt;=$AK$258,"G1",IF(C258&lt;=$AN$258,"G2",IF(C258&lt;=$AQ$258,"G3",IF(C258&lt;=$AT$258,"G4","")))))))</f>
        <v>G4</v>
      </c>
      <c r="G258" s="64" t="str">
        <f>IF(C258&lt;=BS213,"AW"," ")</f>
        <v>AW</v>
      </c>
      <c r="H258" s="393"/>
      <c r="I258" s="9">
        <v>1</v>
      </c>
      <c r="J258" s="364" t="s">
        <v>832</v>
      </c>
      <c r="K258" s="97">
        <v>13.89</v>
      </c>
      <c r="L258" s="41" t="str">
        <f>IF(J258=0,"",VLOOKUP(J258,$AU$215:$AW$230,3,FALSE))</f>
        <v>Bethany Mulvany</v>
      </c>
      <c r="M258" s="221" t="str">
        <f>IF(J258=0,"",VLOOKUP(J258,$AU$8:$AW$23,3,FALSE))</f>
        <v>RADLEY</v>
      </c>
      <c r="N258" s="64" t="str">
        <f>IF(K258="","",IF($AU$258="F"," ",IF($AU$258="T",IF(K258&lt;=$AK$258,"G1",IF(K258&lt;=$AN$258,"G2",IF(K258&lt;=$AQ$258,"G3",IF(K258&lt;=$AT$258,"G4","")))))))</f>
        <v/>
      </c>
      <c r="O258" s="64" t="str">
        <f>IF(K258&lt;=BS213,"AW"," ")</f>
        <v xml:space="preserve"> </v>
      </c>
      <c r="P258" s="2"/>
      <c r="Q258" s="192" t="s">
        <v>0</v>
      </c>
      <c r="R258" s="192" t="s">
        <v>210</v>
      </c>
      <c r="S258" s="192">
        <f>IF(Q258=B258,8)+IF(Q258=B259,7)+IF(Q258=B260,6)+IF(Q258=B261,5)+IF(Q258=B262,4)+IF(Q258=B263,3)+IF(Q258=B264,2)+IF(Q258=B265,1)+IF(R258=B258,8)+IF(R258=B259,7)+IF(R258=B260,6)+IF(R258=B261,5)+IF(R258=B262,4)+IF(R258=B263,3)+IF(R258=B264,2)+IF(R258=B265,1)</f>
        <v>0</v>
      </c>
      <c r="T258" s="192">
        <f>IF(Q258=J258,8)+IF(Q258=J259,7)+IF(Q258=J260,6)+IF(Q258=J261,5)+IF(Q258=J262,4)+IF(Q258=J263,3)+IF(Q258=J264,2)+IF(Q258=J265,1)+IF(R258=J258,8)+IF(R258=J259,7)+IF(R258=J260,6)+IF(R258=J261,5)+IF(R258=J262,4)+IF(R258=J263,3)+IF(R258=J264,2)+IF(R258=J265,1)</f>
        <v>0</v>
      </c>
      <c r="U258" s="2"/>
      <c r="V258" s="95">
        <f>S258+T258</f>
        <v>0</v>
      </c>
      <c r="W258" s="12"/>
      <c r="X258" s="12"/>
      <c r="Y258" s="12"/>
      <c r="Z258" s="12"/>
      <c r="AA258" s="12"/>
      <c r="AB258" s="191"/>
      <c r="AC258" s="12"/>
      <c r="AD258" s="2"/>
      <c r="AE258" s="8"/>
      <c r="AF258" s="10"/>
      <c r="AG258" s="10"/>
      <c r="AH258" s="48" t="s">
        <v>64</v>
      </c>
      <c r="AI258" s="48"/>
      <c r="AJ258" s="48"/>
      <c r="AK258" s="177">
        <f>grades!C34</f>
        <v>12</v>
      </c>
      <c r="AL258" s="177"/>
      <c r="AM258" s="177"/>
      <c r="AN258" s="177">
        <f>grades!E34</f>
        <v>12.2</v>
      </c>
      <c r="AO258" s="177"/>
      <c r="AP258" s="177"/>
      <c r="AQ258" s="177">
        <f>grades!G34</f>
        <v>12.7</v>
      </c>
      <c r="AR258" s="177"/>
      <c r="AS258" s="177"/>
      <c r="AT258" s="177">
        <f>grades!I34</f>
        <v>13.2</v>
      </c>
      <c r="AU258" s="177" t="str">
        <f>grades!J34</f>
        <v>T</v>
      </c>
      <c r="AV258" s="181"/>
      <c r="AW258" s="2"/>
      <c r="AX258" s="2"/>
      <c r="AY258" s="2"/>
      <c r="AZ258" s="2"/>
    </row>
    <row r="259" spans="1:52" ht="18.95" customHeight="1">
      <c r="A259" s="9">
        <v>2</v>
      </c>
      <c r="B259" s="364" t="s">
        <v>830</v>
      </c>
      <c r="C259" s="97">
        <v>14.12</v>
      </c>
      <c r="D259" s="41" t="str">
        <f t="shared" ref="D259:D265" si="302">IF(B259=0,"",VLOOKUP(B259,$AU$215:$AW$230,3,FALSE))</f>
        <v>SAM PHILLIPS</v>
      </c>
      <c r="E259" s="41" t="str">
        <f t="shared" ref="E259:E265" si="303">IF(B259=0,"",VLOOKUP(B259,$AU$8:$AW$23,3,FALSE))</f>
        <v>BANBURY</v>
      </c>
      <c r="F259" s="64" t="str">
        <f t="shared" ref="F259:F265" si="304">IF(C259="","",IF($AU$258="F"," ",IF($AU$258="T",IF(C259&lt;=$AK$258,"G1",IF(C259&lt;=$AN$258,"G2",IF(C259&lt;=$AQ$258,"G3",IF(C259&lt;=$AT$258,"G4","")))))))</f>
        <v/>
      </c>
      <c r="G259" s="64" t="str">
        <f t="shared" ref="G259:G265" si="305">IF(C259&lt;=BS214,"AW"," ")</f>
        <v xml:space="preserve"> </v>
      </c>
      <c r="H259" s="393"/>
      <c r="I259" s="9">
        <v>2</v>
      </c>
      <c r="J259" s="364" t="s">
        <v>834</v>
      </c>
      <c r="K259" s="97">
        <v>14.96</v>
      </c>
      <c r="L259" s="41" t="str">
        <f t="shared" ref="L259:L265" si="306">IF(J259=0,"",VLOOKUP(J259,$AU$215:$AW$230,3,FALSE))</f>
        <v>JESSICA LAY</v>
      </c>
      <c r="M259" s="221" t="str">
        <f t="shared" ref="M259:M265" si="307">IF(J259=0,"",VLOOKUP(J259,$AU$8:$AW$23,3,FALSE))</f>
        <v>BANBURY</v>
      </c>
      <c r="N259" s="64" t="str">
        <f t="shared" ref="N259:N265" si="308">IF(K259="","",IF($AU$258="F"," ",IF($AU$258="T",IF(K259&lt;=$AK$258,"G1",IF(K259&lt;=$AN$258,"G2",IF(K259&lt;=$AQ$258,"G3",IF(K259&lt;=$AT$258,"G4","")))))))</f>
        <v/>
      </c>
      <c r="O259" s="64" t="str">
        <f t="shared" ref="O259:O265" si="309">IF(K259&lt;=BS214,"AW"," ")</f>
        <v xml:space="preserve"> </v>
      </c>
      <c r="P259" s="2"/>
      <c r="Q259" s="48" t="s">
        <v>190</v>
      </c>
      <c r="R259" s="48" t="s">
        <v>191</v>
      </c>
      <c r="S259" s="48">
        <f>IF(Q259=B258,8)+IF(Q259=B259,7)+IF(Q259=B260,6)+IF(Q259=B261,5)+IF(Q259=B262,4)+IF(Q259=B263,3)+IF(Q259=B264,2)+IF(Q259=B265,1)+IF(R259=B258,8)+IF(R259=B259,7)+IF(R259=B260,6)+IF(R259=B261,5)+IF(R259=B262,4)+IF(R259=B263,3)+IF(R259=B264,2)+IF(R259=B265,1)</f>
        <v>7</v>
      </c>
      <c r="T259" s="48">
        <f>IF(R259=J258,8)+IF(R259=J259,7)+IF(R259=J260,6)+IF(R259=J261,5)+IF(R259=J262,4)+IF(R259=J263,3)+IF(R259=J264,2)+IF(R259=J265,1)+IF(Q259=J258,8)+IF(Q259=J259,7)+IF(Q259=J260,6)+IF(Q259=J261,5)+IF(Q259=J262,4)+IF(Q259=J263,3)+IF(Q259=J264,2)+IF(Q259=J265,1)</f>
        <v>7</v>
      </c>
      <c r="U259" s="2"/>
      <c r="V259" s="12"/>
      <c r="W259" s="12">
        <f>S259+T259</f>
        <v>14</v>
      </c>
      <c r="X259" s="12"/>
      <c r="Y259" s="12"/>
      <c r="Z259" s="12"/>
      <c r="AA259" s="12"/>
      <c r="AB259" s="191"/>
      <c r="AC259" s="12"/>
      <c r="AD259" s="2"/>
      <c r="AE259" s="8"/>
      <c r="AF259" s="12"/>
      <c r="AG259" s="12"/>
      <c r="AH259" s="48" t="s">
        <v>25</v>
      </c>
      <c r="AI259" s="48"/>
      <c r="AJ259" s="48"/>
      <c r="AK259" s="177">
        <f>grades!C35</f>
        <v>1.65</v>
      </c>
      <c r="AL259" s="177"/>
      <c r="AM259" s="177"/>
      <c r="AN259" s="177">
        <f>grades!E35</f>
        <v>1.61</v>
      </c>
      <c r="AO259" s="177"/>
      <c r="AP259" s="177"/>
      <c r="AQ259" s="177">
        <f>grades!G35</f>
        <v>1.55</v>
      </c>
      <c r="AR259" s="177"/>
      <c r="AS259" s="177"/>
      <c r="AT259" s="177">
        <f>grades!I35</f>
        <v>1.48</v>
      </c>
      <c r="AU259" s="177" t="str">
        <f>grades!J35</f>
        <v>F</v>
      </c>
      <c r="AV259" s="181"/>
      <c r="AW259" s="2"/>
      <c r="AX259" s="2"/>
      <c r="AY259" s="2"/>
      <c r="AZ259" s="2"/>
    </row>
    <row r="260" spans="1:52" ht="18.95" customHeight="1">
      <c r="A260" s="9">
        <v>3</v>
      </c>
      <c r="B260" s="106"/>
      <c r="C260" s="97" t="s">
        <v>61</v>
      </c>
      <c r="D260" s="41" t="str">
        <f t="shared" si="302"/>
        <v/>
      </c>
      <c r="E260" s="41" t="str">
        <f t="shared" si="303"/>
        <v/>
      </c>
      <c r="F260" s="64" t="str">
        <f t="shared" si="304"/>
        <v/>
      </c>
      <c r="G260" s="64" t="str">
        <f t="shared" si="305"/>
        <v xml:space="preserve"> </v>
      </c>
      <c r="H260" s="393"/>
      <c r="I260" s="9">
        <v>3</v>
      </c>
      <c r="J260" s="106"/>
      <c r="K260" s="97" t="s">
        <v>61</v>
      </c>
      <c r="L260" s="41" t="str">
        <f t="shared" si="306"/>
        <v/>
      </c>
      <c r="M260" s="221" t="str">
        <f t="shared" si="307"/>
        <v/>
      </c>
      <c r="N260" s="64" t="str">
        <f t="shared" si="308"/>
        <v/>
      </c>
      <c r="O260" s="64" t="str">
        <f t="shared" si="309"/>
        <v xml:space="preserve"> </v>
      </c>
      <c r="P260" s="2"/>
      <c r="Q260" s="48" t="s">
        <v>1</v>
      </c>
      <c r="R260" s="48" t="s">
        <v>209</v>
      </c>
      <c r="S260" s="48">
        <f>IF(Q260=B258,8)+IF(Q260=B259,7)+IF(Q260=B260,6)+IF(Q260=B261,5)+IF(Q260=B262,4)+IF(Q260=B263,3)+IF(Q260=B264,2)+IF(Q260=B265,1)+IF(R260=B258,8)+IF(R260=B259,7)+IF(R260=B260,6)+IF(R260=B261,5)+IF(R260=B262,4)+IF(R260=B263,3)+IF(R260=B264,2)+IF(R260=B265,1)</f>
        <v>0</v>
      </c>
      <c r="T260" s="48">
        <f>IF(R260=J258,8)+IF(R260=J259,7)+IF(R260=J260,6)+IF(R260=J261,5)+IF(R260=J262,4)+IF(R260=J263,3)+IF(R260=J264,2)+IF(R260=J265,1)+IF(Q260=J258,8)+IF(Q260=J259,7)+IF(Q260=J260,6)+IF(Q260=J261,5)+IF(Q260=J262,4)+IF(Q260=J263,3)+IF(Q260=J264,2)+IF(Q260=J265,1)</f>
        <v>0</v>
      </c>
      <c r="U260" s="2"/>
      <c r="V260" s="12"/>
      <c r="W260" s="12"/>
      <c r="X260" s="12">
        <f>S260+T260</f>
        <v>0</v>
      </c>
      <c r="Y260" s="12"/>
      <c r="Z260" s="12"/>
      <c r="AA260" s="12"/>
      <c r="AB260" s="191"/>
      <c r="AC260" s="12"/>
      <c r="AD260" s="2"/>
      <c r="AE260" s="8"/>
      <c r="AF260" s="12"/>
      <c r="AG260" s="12"/>
      <c r="AH260" s="48" t="s">
        <v>7</v>
      </c>
      <c r="AI260" s="48"/>
      <c r="AJ260" s="48"/>
      <c r="AK260" s="177">
        <f>grades!C36</f>
        <v>5.35</v>
      </c>
      <c r="AL260" s="177"/>
      <c r="AM260" s="177"/>
      <c r="AN260" s="177">
        <f>grades!E36</f>
        <v>5.2</v>
      </c>
      <c r="AO260" s="177"/>
      <c r="AP260" s="177"/>
      <c r="AQ260" s="177">
        <f>grades!G36</f>
        <v>5.05</v>
      </c>
      <c r="AR260" s="177"/>
      <c r="AS260" s="177"/>
      <c r="AT260" s="177">
        <f>grades!I36</f>
        <v>4.75</v>
      </c>
      <c r="AU260" s="177" t="str">
        <f>grades!J36</f>
        <v>F</v>
      </c>
      <c r="AV260" s="181"/>
      <c r="AW260" s="2"/>
      <c r="AX260" s="2"/>
      <c r="AY260" s="2"/>
      <c r="AZ260" s="2"/>
    </row>
    <row r="261" spans="1:52" ht="18.95" customHeight="1">
      <c r="A261" s="9">
        <v>4</v>
      </c>
      <c r="B261" s="106"/>
      <c r="C261" s="97" t="s">
        <v>61</v>
      </c>
      <c r="D261" s="41" t="str">
        <f t="shared" si="302"/>
        <v/>
      </c>
      <c r="E261" s="41" t="str">
        <f t="shared" si="303"/>
        <v/>
      </c>
      <c r="F261" s="64" t="str">
        <f t="shared" si="304"/>
        <v/>
      </c>
      <c r="G261" s="64" t="str">
        <f t="shared" si="305"/>
        <v xml:space="preserve"> </v>
      </c>
      <c r="H261" s="393"/>
      <c r="I261" s="9">
        <v>4</v>
      </c>
      <c r="J261" s="106"/>
      <c r="K261" s="97" t="s">
        <v>61</v>
      </c>
      <c r="L261" s="41" t="str">
        <f t="shared" si="306"/>
        <v/>
      </c>
      <c r="M261" s="221" t="str">
        <f t="shared" si="307"/>
        <v/>
      </c>
      <c r="N261" s="64" t="str">
        <f t="shared" si="308"/>
        <v/>
      </c>
      <c r="O261" s="64" t="str">
        <f t="shared" si="309"/>
        <v xml:space="preserve"> </v>
      </c>
      <c r="P261" s="2"/>
      <c r="Q261" s="264" t="s">
        <v>258</v>
      </c>
      <c r="R261" s="264" t="s">
        <v>259</v>
      </c>
      <c r="S261" s="48">
        <f>IF(Q261=B258,8)+IF(Q261=B259,7)+IF(Q261=B260,6)+IF(Q261=B261,5)+IF(Q261=B262,4)+IF(Q261=B263,3)+IF(Q261=B264,2)+IF(Q261=B265,1)+IF(R261=B258,8)+IF(R261=B259,7)+IF(R261=B260,6)+IF(R261=B261,5)+IF(R261=B262,4)+IF(R261=B263,3)+IF(R261=B264,2)+IF(R261=B265,1)</f>
        <v>0</v>
      </c>
      <c r="T261" s="48">
        <f>IF(R261=J258,8)+IF(R261=J259,7)+IF(R261=J260,6)+IF(R261=J261,5)+IF(R261=J262,4)+IF(R261=J263,3)+IF(R261=J264,2)+IF(R261=J265,1)+IF(Q261=J258,8)+IF(Q261=J259,7)+IF(Q261=J260,6)+IF(Q261=J261,5)+IF(Q261=J262,4)+IF(Q261=J263,3)+IF(Q261=J264,2)+IF(Q261=J265,1)</f>
        <v>0</v>
      </c>
      <c r="U261" s="2"/>
      <c r="V261" s="12"/>
      <c r="W261" s="12"/>
      <c r="X261" s="12"/>
      <c r="Y261" s="12">
        <f>S261+T261</f>
        <v>0</v>
      </c>
      <c r="Z261" s="12"/>
      <c r="AA261" s="12"/>
      <c r="AB261" s="191"/>
      <c r="AC261" s="12"/>
      <c r="AD261" s="2"/>
      <c r="AE261" s="8"/>
      <c r="AF261" s="12"/>
      <c r="AG261" s="12"/>
      <c r="AH261" s="48" t="s">
        <v>28</v>
      </c>
      <c r="AI261" s="48"/>
      <c r="AJ261" s="48"/>
      <c r="AK261" s="177">
        <f>grades!C37</f>
        <v>38.299999999999997</v>
      </c>
      <c r="AL261" s="177"/>
      <c r="AM261" s="177"/>
      <c r="AN261" s="177">
        <f>grades!E37</f>
        <v>34</v>
      </c>
      <c r="AO261" s="177"/>
      <c r="AP261" s="177"/>
      <c r="AQ261" s="177">
        <f>grades!G37</f>
        <v>29.6</v>
      </c>
      <c r="AR261" s="177"/>
      <c r="AS261" s="177"/>
      <c r="AT261" s="177">
        <f>grades!I37</f>
        <v>24.9</v>
      </c>
      <c r="AU261" s="177" t="str">
        <f>grades!J37</f>
        <v>F</v>
      </c>
      <c r="AV261" s="181"/>
      <c r="AW261" s="2"/>
      <c r="AX261" s="2"/>
      <c r="AY261" s="2"/>
      <c r="AZ261" s="2"/>
    </row>
    <row r="262" spans="1:52" ht="18.95" customHeight="1">
      <c r="A262" s="9">
        <v>5</v>
      </c>
      <c r="B262" s="106"/>
      <c r="C262" s="97" t="s">
        <v>61</v>
      </c>
      <c r="D262" s="41" t="str">
        <f t="shared" si="302"/>
        <v/>
      </c>
      <c r="E262" s="41" t="str">
        <f t="shared" si="303"/>
        <v/>
      </c>
      <c r="F262" s="64" t="str">
        <f t="shared" si="304"/>
        <v/>
      </c>
      <c r="G262" s="64" t="str">
        <f t="shared" si="305"/>
        <v xml:space="preserve"> </v>
      </c>
      <c r="H262" s="393"/>
      <c r="I262" s="9">
        <v>5</v>
      </c>
      <c r="J262" s="106"/>
      <c r="K262" s="97" t="s">
        <v>61</v>
      </c>
      <c r="L262" s="41" t="str">
        <f t="shared" si="306"/>
        <v/>
      </c>
      <c r="M262" s="221" t="str">
        <f t="shared" si="307"/>
        <v/>
      </c>
      <c r="N262" s="64" t="str">
        <f t="shared" si="308"/>
        <v/>
      </c>
      <c r="O262" s="64" t="str">
        <f t="shared" si="309"/>
        <v xml:space="preserve"> </v>
      </c>
      <c r="P262" s="2"/>
      <c r="Q262" s="48" t="s">
        <v>20</v>
      </c>
      <c r="R262" s="48" t="s">
        <v>19</v>
      </c>
      <c r="S262" s="48">
        <f>IF(Q262=B258,8)+IF(Q262=B259,7)+IF(Q262=B260,6)+IF(Q262=B261,5)+IF(Q262=B262,4)+IF(Q262=B263,3)+IF(Q262=B264,2)+IF(Q262=B265,1)+IF(R262=B258,8)+IF(R262=B259,7)+IF(R262=B260,6)+IF(R262=B261,5)+IF(R262=B262,4)+IF(R262=B263,3)+IF(R262=B264,2)+IF(R262=B265,1)</f>
        <v>0</v>
      </c>
      <c r="T262" s="48">
        <f>IF(R262=J258,8)+IF(R262=J259,7)+IF(R262=J260,6)+IF(R262=J261,5)+IF(R262=J262,4)+IF(R262=J263,3)+IF(R262=J264,2)+IF(R262=J265,1)+IF(Q262=J258,8)+IF(Q262=J259,7)+IF(Q262=J260,6)+IF(Q262=J261,5)+IF(Q262=J262,4)+IF(Q262=J263,3)+IF(Q262=J264,2)+IF(Q262=J265,1)</f>
        <v>0</v>
      </c>
      <c r="U262" s="2"/>
      <c r="V262" s="12"/>
      <c r="W262" s="12"/>
      <c r="X262" s="12"/>
      <c r="Y262" s="12"/>
      <c r="Z262" s="12">
        <f>S262+T262</f>
        <v>0</v>
      </c>
      <c r="AA262" s="12"/>
      <c r="AB262" s="191"/>
      <c r="AC262" s="12"/>
      <c r="AD262" s="2"/>
      <c r="AE262" s="8"/>
      <c r="AF262" s="12"/>
      <c r="AG262" s="12"/>
      <c r="AH262" s="48" t="s">
        <v>58</v>
      </c>
      <c r="AI262" s="48"/>
      <c r="AJ262" s="48"/>
      <c r="AK262" s="177">
        <f>grades!C38</f>
        <v>33.25</v>
      </c>
      <c r="AL262" s="177"/>
      <c r="AM262" s="177"/>
      <c r="AN262" s="177">
        <f>grades!E38</f>
        <v>31.5</v>
      </c>
      <c r="AO262" s="177"/>
      <c r="AP262" s="177"/>
      <c r="AQ262" s="177">
        <f>grades!G38</f>
        <v>27.9</v>
      </c>
      <c r="AR262" s="177"/>
      <c r="AS262" s="177"/>
      <c r="AT262" s="177">
        <f>grades!I38</f>
        <v>23.25</v>
      </c>
      <c r="AU262" s="177" t="str">
        <f>grades!J38</f>
        <v>F</v>
      </c>
      <c r="AV262" s="181"/>
      <c r="AW262" s="2"/>
      <c r="AX262" s="2"/>
      <c r="AY262" s="2"/>
      <c r="AZ262" s="2"/>
    </row>
    <row r="263" spans="1:52" ht="18.95" customHeight="1">
      <c r="A263" s="9">
        <v>6</v>
      </c>
      <c r="B263" s="106"/>
      <c r="C263" s="97" t="s">
        <v>61</v>
      </c>
      <c r="D263" s="41" t="str">
        <f t="shared" si="302"/>
        <v/>
      </c>
      <c r="E263" s="41" t="str">
        <f t="shared" si="303"/>
        <v/>
      </c>
      <c r="F263" s="64" t="str">
        <f t="shared" si="304"/>
        <v/>
      </c>
      <c r="G263" s="64" t="str">
        <f t="shared" si="305"/>
        <v xml:space="preserve"> </v>
      </c>
      <c r="H263" s="393"/>
      <c r="I263" s="9">
        <v>6</v>
      </c>
      <c r="J263" s="106"/>
      <c r="K263" s="97" t="s">
        <v>61</v>
      </c>
      <c r="L263" s="41" t="str">
        <f t="shared" si="306"/>
        <v/>
      </c>
      <c r="M263" s="221" t="str">
        <f t="shared" si="307"/>
        <v/>
      </c>
      <c r="N263" s="64" t="str">
        <f t="shared" si="308"/>
        <v/>
      </c>
      <c r="O263" s="64" t="str">
        <f t="shared" si="309"/>
        <v xml:space="preserve"> </v>
      </c>
      <c r="P263" s="2"/>
      <c r="Q263" s="48" t="s">
        <v>188</v>
      </c>
      <c r="R263" s="48" t="s">
        <v>189</v>
      </c>
      <c r="S263" s="48">
        <f>IF(Q263=B258,8)+IF(Q263=B259,7)+IF(Q263=B260,6)+IF(Q263=B261,5)+IF(Q263=B262,4)+IF(Q263=B263,3)+IF(Q263=B264,2)+IF(Q263=B265,1)+IF(R263=B258,8)+IF(R263=B259,7)+IF(R263=B260,6)+IF(R263=B261,5)+IF(R263=B262,4)+IF(R263=B263,3)+IF(R263=B264,2)+IF(R263=B265,1)</f>
        <v>8</v>
      </c>
      <c r="T263" s="48">
        <f>IF(R263=J258,8)+IF(R263=J259,7)+IF(R263=J260,6)+IF(R263=J261,5)+IF(R263=J262,4)+IF(R263=J263,3)+IF(R263=J264,2)+IF(R263=J265,1)+IF(Q263=J258,8)+IF(Q263=J259,7)+IF(Q263=J260,6)+IF(Q263=J261,5)+IF(Q263=J262,4)+IF(Q263=J263,3)+IF(Q263=J264,2)+IF(Q263=J265,1)</f>
        <v>8</v>
      </c>
      <c r="U263" s="2"/>
      <c r="V263" s="12"/>
      <c r="W263" s="12"/>
      <c r="X263" s="12"/>
      <c r="Y263" s="12"/>
      <c r="Z263" s="12"/>
      <c r="AA263" s="12">
        <f>S263+T263</f>
        <v>16</v>
      </c>
      <c r="AB263" s="191"/>
      <c r="AC263" s="12"/>
      <c r="AD263" s="2"/>
      <c r="AE263" s="8"/>
      <c r="AF263" s="12"/>
      <c r="AG263" s="12"/>
      <c r="AH263" s="48" t="s">
        <v>26</v>
      </c>
      <c r="AI263" s="48"/>
      <c r="AJ263" s="48"/>
      <c r="AK263" s="177">
        <f>grades!C39</f>
        <v>9.9499999999999993</v>
      </c>
      <c r="AL263" s="177"/>
      <c r="AM263" s="177"/>
      <c r="AN263" s="177">
        <f>grades!E39</f>
        <v>9.35</v>
      </c>
      <c r="AO263" s="177"/>
      <c r="AP263" s="177"/>
      <c r="AQ263" s="177">
        <f>grades!G39</f>
        <v>8.6999999999999993</v>
      </c>
      <c r="AR263" s="177"/>
      <c r="AS263" s="177"/>
      <c r="AT263" s="177">
        <f>grades!I39</f>
        <v>7.8</v>
      </c>
      <c r="AU263" s="177" t="str">
        <f>grades!J39</f>
        <v>F</v>
      </c>
      <c r="AV263" s="181"/>
      <c r="AW263" s="2"/>
      <c r="AX263" s="2"/>
      <c r="AY263" s="2"/>
      <c r="AZ263" s="2"/>
    </row>
    <row r="264" spans="1:52" ht="18.95" customHeight="1">
      <c r="A264" s="9">
        <v>7</v>
      </c>
      <c r="B264" s="106"/>
      <c r="C264" s="97" t="s">
        <v>61</v>
      </c>
      <c r="D264" s="41" t="str">
        <f t="shared" si="302"/>
        <v/>
      </c>
      <c r="E264" s="41" t="str">
        <f t="shared" si="303"/>
        <v/>
      </c>
      <c r="F264" s="64" t="str">
        <f t="shared" si="304"/>
        <v/>
      </c>
      <c r="G264" s="64" t="str">
        <f t="shared" si="305"/>
        <v xml:space="preserve"> </v>
      </c>
      <c r="H264" s="393"/>
      <c r="I264" s="9">
        <v>7</v>
      </c>
      <c r="J264" s="106"/>
      <c r="K264" s="97" t="s">
        <v>61</v>
      </c>
      <c r="L264" s="41" t="str">
        <f t="shared" si="306"/>
        <v/>
      </c>
      <c r="M264" s="221" t="str">
        <f t="shared" si="307"/>
        <v/>
      </c>
      <c r="N264" s="64" t="str">
        <f t="shared" si="308"/>
        <v/>
      </c>
      <c r="O264" s="64" t="str">
        <f t="shared" si="309"/>
        <v xml:space="preserve"> </v>
      </c>
      <c r="Q264" s="48" t="s">
        <v>227</v>
      </c>
      <c r="R264" s="48" t="s">
        <v>228</v>
      </c>
      <c r="S264" s="48">
        <f>IF(Q264=B258,8)+IF(Q264=B259,7)+IF(Q264=B260,6)+IF(Q264=B261,5)+IF(Q264=B262,4)+IF(Q264=B263,3)+IF(Q264=B264,2)+IF(Q264=B265,1)+IF(R264=B258,8)+IF(R264=B259,7)+IF(R264=B260,6)+IF(R264=B261,5)+IF(R264=B262,4)+IF(R264=B263,3)+IF(R264=B264,2)+IF(R264=B265,1)</f>
        <v>0</v>
      </c>
      <c r="T264" s="48">
        <f>IF(R264=J258,8)+IF(R264=J259,7)+IF(R264=J260,6)+IF(R264=J261,5)+IF(R264=J262,4)+IF(R264=J263,3)+IF(R264=J264,2)+IF(R264=J265,1)+IF(Q264=J258,8)+IF(Q264=J259,7)+IF(Q264=J260,6)+IF(Q264=J261,5)+IF(Q264=J262,4)+IF(Q264=J263,3)+IF(Q264=J264,2)+IF(Q264=J265,1)</f>
        <v>0</v>
      </c>
      <c r="U264" s="2"/>
      <c r="V264" s="12"/>
      <c r="W264" s="12"/>
      <c r="X264" s="12"/>
      <c r="Y264" s="12"/>
      <c r="Z264" s="12"/>
      <c r="AA264" s="12"/>
      <c r="AB264" s="191">
        <f>S264+T264</f>
        <v>0</v>
      </c>
      <c r="AC264" s="12"/>
      <c r="AF264" s="12"/>
      <c r="AG264" s="12"/>
      <c r="AH264" s="48" t="s">
        <v>245</v>
      </c>
      <c r="AI264" s="48"/>
      <c r="AJ264" s="48"/>
      <c r="AK264" s="177">
        <f>grades!C40</f>
        <v>10.9</v>
      </c>
      <c r="AL264" s="177"/>
      <c r="AM264" s="177"/>
      <c r="AN264" s="177">
        <f>grades!E40</f>
        <v>10.6</v>
      </c>
      <c r="AO264" s="177"/>
      <c r="AP264" s="177"/>
      <c r="AQ264" s="177">
        <f>grades!G40</f>
        <v>10.1</v>
      </c>
      <c r="AR264" s="177"/>
      <c r="AS264" s="177"/>
      <c r="AT264" s="177">
        <f>grades!I40</f>
        <v>9.4</v>
      </c>
      <c r="AU264" s="177" t="str">
        <f>grades!J40</f>
        <v>F</v>
      </c>
    </row>
    <row r="265" spans="1:52" ht="18.95" customHeight="1">
      <c r="A265" s="9">
        <v>8</v>
      </c>
      <c r="B265" s="106"/>
      <c r="C265" s="97" t="s">
        <v>61</v>
      </c>
      <c r="D265" s="41" t="str">
        <f t="shared" si="302"/>
        <v/>
      </c>
      <c r="E265" s="41" t="str">
        <f t="shared" si="303"/>
        <v/>
      </c>
      <c r="F265" s="64" t="str">
        <f t="shared" si="304"/>
        <v/>
      </c>
      <c r="G265" s="64" t="str">
        <f t="shared" si="305"/>
        <v xml:space="preserve"> </v>
      </c>
      <c r="H265" s="393"/>
      <c r="I265" s="9">
        <v>8</v>
      </c>
      <c r="J265" s="106"/>
      <c r="K265" s="97" t="s">
        <v>61</v>
      </c>
      <c r="L265" s="41" t="str">
        <f t="shared" si="306"/>
        <v/>
      </c>
      <c r="M265" s="221" t="str">
        <f t="shared" si="307"/>
        <v/>
      </c>
      <c r="N265" s="64" t="str">
        <f t="shared" si="308"/>
        <v/>
      </c>
      <c r="O265" s="64" t="str">
        <f t="shared" si="309"/>
        <v xml:space="preserve"> </v>
      </c>
      <c r="Q265" s="48" t="s">
        <v>208</v>
      </c>
      <c r="R265" s="48" t="s">
        <v>211</v>
      </c>
      <c r="S265" s="48">
        <f>IF(Q265=B258,8)+IF(Q265=B259,7)+IF(Q265=B260,6)+IF(Q265=B261,5)+IF(Q265=B262,4)+IF(Q265=B263,3)+IF(Q265=B264,2)+IF(Q265=B265,1)+IF(R265=B258,8)+IF(R265=B259,7)+IF(R265=B260,6)+IF(R265=B261,5)+IF(R265=B262,4)+IF(R265=B263,3)+IF(R265=B264,2)+IF(R265=B265,1)</f>
        <v>0</v>
      </c>
      <c r="T265" s="48">
        <f>IF(R265=J258,8)+IF(R265=J259,7)+IF(R265=J260,6)+IF(R265=J261,5)+IF(R265=J262,4)+IF(R265=J263,3)+IF(R265=J264,2)+IF(R265=J265,1)+IF(Q265=J258,8)+IF(Q265=J259,7)+IF(Q265=J260,6)+IF(Q265=J261,5)+IF(Q265=J262,4)+IF(Q265=J263,3)+IF(Q265=J264,2)+IF(Q265=J265,1)</f>
        <v>0</v>
      </c>
      <c r="U265" s="2"/>
      <c r="V265" s="12"/>
      <c r="W265" s="12"/>
      <c r="X265" s="12"/>
      <c r="Y265" s="12"/>
      <c r="Z265" s="12"/>
      <c r="AA265" s="12"/>
      <c r="AB265" s="191"/>
      <c r="AC265" s="12">
        <f>S265+T265</f>
        <v>0</v>
      </c>
    </row>
    <row r="266" spans="1:52" ht="18.95" customHeight="1">
      <c r="A266" s="206" t="s">
        <v>0</v>
      </c>
      <c r="B266" s="392" t="s">
        <v>120</v>
      </c>
      <c r="C266" s="392"/>
      <c r="D266" s="392"/>
      <c r="E266" s="392"/>
      <c r="F266" s="392"/>
      <c r="G266" s="392"/>
      <c r="H266" s="207"/>
      <c r="I266" s="206"/>
      <c r="J266" s="392"/>
      <c r="K266" s="392"/>
      <c r="L266" s="392"/>
      <c r="M266" s="392"/>
      <c r="N266" s="392"/>
      <c r="O266" s="392"/>
      <c r="Q266" s="96"/>
      <c r="R266" s="96"/>
      <c r="S266" s="48"/>
      <c r="T266" s="48"/>
      <c r="U266" s="2"/>
      <c r="V266" s="12"/>
      <c r="W266" s="12"/>
      <c r="X266" s="12"/>
      <c r="Y266" s="12"/>
      <c r="Z266" s="12"/>
      <c r="AA266" s="12"/>
      <c r="AB266" s="191"/>
      <c r="AC266" s="12"/>
    </row>
    <row r="267" spans="1:52" ht="18.95" customHeight="1">
      <c r="A267" s="9">
        <v>1</v>
      </c>
      <c r="B267" s="37"/>
      <c r="C267" s="97" t="s">
        <v>61</v>
      </c>
      <c r="D267" s="12" t="str">
        <f>IF(B267=0,"",VLOOKUP(B267,$AX$215:$BH$228,5,FALSE))</f>
        <v/>
      </c>
      <c r="E267" s="394" t="str">
        <f>IF(B267=0,"",VLOOKUP(B267,$AX$215:$BH$228,7,FALSE))</f>
        <v/>
      </c>
      <c r="F267" s="395"/>
      <c r="G267" s="396"/>
      <c r="H267" s="394" t="str">
        <f>IF(B267=0,"",VLOOKUP(B267,$AX$215:$BH$228,9,FALSE))</f>
        <v/>
      </c>
      <c r="I267" s="395"/>
      <c r="J267" s="395"/>
      <c r="K267" s="396"/>
      <c r="L267" s="12" t="str">
        <f>IF(B267=0,"",VLOOKUP(B267,$AX$215:$BH$228,11,FALSE))</f>
        <v/>
      </c>
      <c r="M267" s="221" t="str">
        <f>IF(B267=0,"",VLOOKUP(B267,$AX$215:$AZ$230,3,FALSE))</f>
        <v/>
      </c>
      <c r="N267" s="64"/>
      <c r="O267" s="64" t="str">
        <f>IF(C267&lt;=BY213,"AW"," ")</f>
        <v xml:space="preserve"> </v>
      </c>
      <c r="P267" s="6"/>
      <c r="Q267" s="192" t="s">
        <v>0</v>
      </c>
      <c r="R267" s="192" t="s">
        <v>210</v>
      </c>
      <c r="S267" s="192">
        <f>IF(Q267=B267,8)+IF(Q267=B268,7)+IF(Q267=B269,6)+IF(Q267=B270,5)+IF(Q267=B271,4)+IF(Q267=B272,3)+IF(Q267=B273,2)+IF(Q267=B274,1)+IF(R267=B267,8)+IF(R267=B268,7)+IF(R267=B269,6)+IF(R267=B270,5)+IF(R267=B271,4)+IF(R267=B272,3)+IF(R267=B273,2)+IF(R267=B274,1)</f>
        <v>0</v>
      </c>
      <c r="T267" s="192">
        <f>IF(Q267=J267,8)+IF(Q267=J268,7)+IF(Q267=J269,6)+IF(Q267=J270,5)+IF(Q267=J271,4)+IF(Q267=J272,3)+IF(Q267=J273,2)+IF(Q267=J274,1)+IF(R267=J267,8)+IF(R267=J268,7)+IF(R267=J269,6)+IF(R267=J270,5)+IF(R267=J271,4)+IF(R267=J272,3)+IF(R267=J273,2)+IF(R267=J274,1)</f>
        <v>0</v>
      </c>
      <c r="U267" s="2"/>
      <c r="V267" s="95">
        <f>S267+T267</f>
        <v>0</v>
      </c>
      <c r="W267" s="12"/>
      <c r="X267" s="12"/>
      <c r="Y267" s="12"/>
      <c r="Z267" s="12"/>
      <c r="AA267" s="12"/>
      <c r="AB267" s="191"/>
      <c r="AC267" s="12"/>
      <c r="AD267" s="6"/>
      <c r="AE267" s="23"/>
      <c r="AF267" s="45"/>
      <c r="AG267" s="45"/>
      <c r="AH267" s="45"/>
      <c r="AI267" s="45"/>
      <c r="AJ267" s="45"/>
      <c r="AK267" s="45"/>
      <c r="AL267" s="45"/>
      <c r="AM267" s="45"/>
      <c r="AN267" s="45"/>
      <c r="AO267" s="45"/>
      <c r="AP267" s="45"/>
      <c r="AQ267" s="45"/>
      <c r="AR267" s="45"/>
      <c r="AS267" s="45"/>
      <c r="AT267" s="45"/>
      <c r="AU267" s="45"/>
      <c r="AV267" s="45"/>
      <c r="AW267" s="45"/>
    </row>
    <row r="268" spans="1:52" ht="18.95" customHeight="1">
      <c r="A268" s="9">
        <v>2</v>
      </c>
      <c r="B268" s="37"/>
      <c r="C268" s="97" t="s">
        <v>61</v>
      </c>
      <c r="D268" s="12" t="str">
        <f t="shared" ref="D268:D274" si="310">IF(B268=0,"",VLOOKUP(B268,$AX$215:$BH$228,5,FALSE))</f>
        <v/>
      </c>
      <c r="E268" s="394" t="str">
        <f t="shared" ref="E268:E274" si="311">IF(B268=0,"",VLOOKUP(B268,$AX$215:$BH$228,7,FALSE))</f>
        <v/>
      </c>
      <c r="F268" s="395"/>
      <c r="G268" s="396"/>
      <c r="H268" s="394" t="str">
        <f t="shared" ref="H268:H274" si="312">IF(B268=0,"",VLOOKUP(B268,$AX$215:$BH$228,9,FALSE))</f>
        <v/>
      </c>
      <c r="I268" s="395"/>
      <c r="J268" s="395"/>
      <c r="K268" s="396"/>
      <c r="L268" s="12" t="str">
        <f t="shared" ref="L268:L274" si="313">IF(B268=0,"",VLOOKUP(B268,$AX$215:$BH$228,11,FALSE))</f>
        <v/>
      </c>
      <c r="M268" s="221" t="str">
        <f t="shared" ref="M268:M274" si="314">IF(B268=0,"",VLOOKUP(B268,$AX$215:$AZ$230,3,FALSE))</f>
        <v/>
      </c>
      <c r="N268" s="64"/>
      <c r="O268" s="64" t="str">
        <f t="shared" ref="O268:O274" si="315">IF(C268&lt;=BY214,"AW"," ")</f>
        <v xml:space="preserve"> </v>
      </c>
      <c r="P268" s="2"/>
      <c r="Q268" s="48" t="s">
        <v>190</v>
      </c>
      <c r="R268" s="48" t="s">
        <v>191</v>
      </c>
      <c r="S268" s="48">
        <f>IF(Q268=B267,8)+IF(Q268=B268,7)+IF(Q268=B269,6)+IF(Q268=B270,5)+IF(Q268=B271,4)+IF(Q268=B272,3)+IF(Q268=B273,2)+IF(Q268=B274,1)+IF(R268=B267,8)+IF(R268=B268,7)+IF(R268=B269,6)+IF(R268=B270,5)+IF(R268=B271,4)+IF(R268=B272,3)+IF(R268=B273,2)+IF(R268=B274,1)</f>
        <v>0</v>
      </c>
      <c r="T268" s="48">
        <f>IF(R268=J267,8)+IF(R268=J268,7)+IF(R268=J269,6)+IF(R268=J270,5)+IF(R268=J271,4)+IF(R268=J272,3)+IF(R268=J273,2)+IF(R268=J274,1)+IF(Q268=J267,8)+IF(Q268=J268,7)+IF(Q268=J269,6)+IF(Q268=J270,5)+IF(Q268=J271,4)+IF(Q268=J272,3)+IF(Q268=J273,2)+IF(Q268=J274,1)</f>
        <v>0</v>
      </c>
      <c r="U268" s="2"/>
      <c r="V268" s="12"/>
      <c r="W268" s="12">
        <f>S268+T268</f>
        <v>0</v>
      </c>
      <c r="X268" s="12"/>
      <c r="Y268" s="12"/>
      <c r="Z268" s="12"/>
      <c r="AA268" s="12"/>
      <c r="AB268" s="191"/>
      <c r="AC268" s="12"/>
      <c r="AD268" s="2"/>
      <c r="AE268" s="8"/>
      <c r="AF268" s="6"/>
      <c r="AG268" s="6"/>
      <c r="AH268" s="8"/>
      <c r="AI268" s="23"/>
      <c r="AJ268" s="23"/>
      <c r="AK268" s="8"/>
      <c r="AL268" s="23"/>
      <c r="AM268" s="23"/>
      <c r="AN268" s="8"/>
      <c r="AO268" s="23"/>
      <c r="AP268" s="23"/>
      <c r="AQ268" s="8"/>
      <c r="AR268" s="23"/>
      <c r="AS268" s="23"/>
      <c r="AT268" s="8"/>
      <c r="AU268" s="23"/>
      <c r="AV268" s="23"/>
      <c r="AW268" s="8"/>
      <c r="AX268" s="23"/>
      <c r="AY268" s="23"/>
      <c r="AZ268" s="8"/>
    </row>
    <row r="269" spans="1:52" ht="18.95" customHeight="1">
      <c r="A269" s="9">
        <v>3</v>
      </c>
      <c r="B269" s="37"/>
      <c r="C269" s="97" t="s">
        <v>61</v>
      </c>
      <c r="D269" s="12" t="str">
        <f t="shared" si="310"/>
        <v/>
      </c>
      <c r="E269" s="394" t="str">
        <f t="shared" si="311"/>
        <v/>
      </c>
      <c r="F269" s="395"/>
      <c r="G269" s="396"/>
      <c r="H269" s="394" t="str">
        <f t="shared" si="312"/>
        <v/>
      </c>
      <c r="I269" s="395"/>
      <c r="J269" s="395"/>
      <c r="K269" s="396"/>
      <c r="L269" s="12" t="str">
        <f t="shared" si="313"/>
        <v/>
      </c>
      <c r="M269" s="221" t="str">
        <f t="shared" si="314"/>
        <v/>
      </c>
      <c r="N269" s="64"/>
      <c r="O269" s="64" t="str">
        <f t="shared" si="315"/>
        <v xml:space="preserve"> </v>
      </c>
      <c r="P269" s="2"/>
      <c r="Q269" s="48" t="s">
        <v>1</v>
      </c>
      <c r="R269" s="48" t="s">
        <v>209</v>
      </c>
      <c r="S269" s="48">
        <f>IF(Q269=B267,8)+IF(Q269=B268,7)+IF(Q269=B269,6)+IF(Q269=B270,5)+IF(Q269=B271,4)+IF(Q269=B272,3)+IF(Q269=B273,2)+IF(Q269=B274,1)+IF(R269=B267,8)+IF(R269=B268,7)+IF(R269=B269,6)+IF(R269=B270,5)+IF(R269=B271,4)+IF(R269=B272,3)+IF(R269=B273,2)+IF(R269=B274,1)</f>
        <v>0</v>
      </c>
      <c r="T269" s="48">
        <f>IF(R269=J267,8)+IF(R269=J268,7)+IF(R269=J269,6)+IF(R269=J270,5)+IF(R269=J271,4)+IF(R269=J272,3)+IF(R269=J273,2)+IF(R269=J274,1)+IF(Q269=J267,8)+IF(Q269=J268,7)+IF(Q269=J269,6)+IF(Q269=J270,5)+IF(Q269=J271,4)+IF(Q269=J272,3)+IF(Q269=J273,2)+IF(Q269=J274,1)</f>
        <v>0</v>
      </c>
      <c r="U269" s="2"/>
      <c r="V269" s="12"/>
      <c r="W269" s="12"/>
      <c r="X269" s="12">
        <f>S269+T269</f>
        <v>0</v>
      </c>
      <c r="Y269" s="12"/>
      <c r="Z269" s="12"/>
      <c r="AA269" s="12"/>
      <c r="AB269" s="191"/>
      <c r="AC269" s="12"/>
      <c r="AD269" s="2"/>
      <c r="AE269" s="8"/>
      <c r="AF269" s="2"/>
      <c r="AG269" s="2"/>
      <c r="AH269" s="2"/>
      <c r="AI269" s="2"/>
      <c r="AJ269" s="2"/>
      <c r="AK269" s="2"/>
      <c r="AL269" s="2"/>
      <c r="AM269" s="2"/>
      <c r="AN269" s="2"/>
      <c r="AO269" s="2"/>
      <c r="AP269" s="2"/>
      <c r="AQ269" s="2"/>
      <c r="AR269" s="2"/>
      <c r="AS269" s="2"/>
      <c r="AT269" s="2"/>
      <c r="AU269" s="2"/>
      <c r="AV269" s="2"/>
      <c r="AW269" s="2"/>
      <c r="AX269" s="2"/>
      <c r="AY269" s="2"/>
      <c r="AZ269" s="2"/>
    </row>
    <row r="270" spans="1:52" ht="18.95" customHeight="1">
      <c r="A270" s="9">
        <v>4</v>
      </c>
      <c r="B270" s="37"/>
      <c r="C270" s="97" t="s">
        <v>61</v>
      </c>
      <c r="D270" s="12" t="str">
        <f t="shared" si="310"/>
        <v/>
      </c>
      <c r="E270" s="394" t="str">
        <f t="shared" si="311"/>
        <v/>
      </c>
      <c r="F270" s="395"/>
      <c r="G270" s="396"/>
      <c r="H270" s="394" t="str">
        <f t="shared" si="312"/>
        <v/>
      </c>
      <c r="I270" s="395"/>
      <c r="J270" s="395"/>
      <c r="K270" s="396"/>
      <c r="L270" s="12" t="str">
        <f t="shared" si="313"/>
        <v/>
      </c>
      <c r="M270" s="221" t="str">
        <f t="shared" si="314"/>
        <v/>
      </c>
      <c r="N270" s="64"/>
      <c r="O270" s="64" t="str">
        <f t="shared" si="315"/>
        <v xml:space="preserve"> </v>
      </c>
      <c r="P270" s="2"/>
      <c r="Q270" s="264" t="s">
        <v>258</v>
      </c>
      <c r="R270" s="264" t="s">
        <v>259</v>
      </c>
      <c r="S270" s="48">
        <f>IF(Q270=B267,8)+IF(Q270=B268,7)+IF(Q270=B269,6)+IF(Q270=B270,5)+IF(Q270=B271,4)+IF(Q270=B272,3)+IF(Q270=B273,2)+IF(Q270=B274,1)+IF(R270=B267,8)+IF(R270=B268,7)+IF(R270=B269,6)+IF(R270=B270,5)+IF(R270=B271,4)+IF(R270=B272,3)+IF(R270=B273,2)+IF(R270=B274,1)</f>
        <v>0</v>
      </c>
      <c r="T270" s="48">
        <f>IF(R270=J267,8)+IF(R270=J268,7)+IF(R270=J269,6)+IF(R270=J270,5)+IF(R270=J271,4)+IF(R270=J272,3)+IF(R270=J273,2)+IF(R270=J274,1)+IF(Q270=J267,8)+IF(Q270=J268,7)+IF(Q270=J269,6)+IF(Q270=J270,5)+IF(Q270=J271,4)+IF(Q270=J272,3)+IF(Q270=J273,2)+IF(Q270=J274,1)</f>
        <v>0</v>
      </c>
      <c r="U270" s="2"/>
      <c r="V270" s="12"/>
      <c r="W270" s="12"/>
      <c r="X270" s="12"/>
      <c r="Y270" s="12">
        <f>S270+T270</f>
        <v>0</v>
      </c>
      <c r="Z270" s="12"/>
      <c r="AA270" s="12"/>
      <c r="AB270" s="191"/>
      <c r="AC270" s="12"/>
      <c r="AD270" s="2"/>
      <c r="AE270" s="8"/>
      <c r="AF270" s="2"/>
      <c r="AG270" s="2"/>
      <c r="AH270" s="2"/>
      <c r="AI270" s="2"/>
      <c r="AJ270" s="2"/>
      <c r="AK270" s="2"/>
      <c r="AL270" s="2"/>
      <c r="AM270" s="2"/>
      <c r="AN270" s="2"/>
      <c r="AO270" s="2"/>
      <c r="AP270" s="2"/>
      <c r="AQ270" s="2"/>
      <c r="AR270" s="2"/>
      <c r="AS270" s="2"/>
      <c r="AT270" s="2"/>
      <c r="AU270" s="2"/>
      <c r="AV270" s="2"/>
      <c r="AW270" s="2"/>
      <c r="AX270" s="2"/>
      <c r="AY270" s="2"/>
      <c r="AZ270" s="2"/>
    </row>
    <row r="271" spans="1:52" ht="18.95" customHeight="1">
      <c r="A271" s="9">
        <v>5</v>
      </c>
      <c r="B271" s="37"/>
      <c r="C271" s="97" t="s">
        <v>61</v>
      </c>
      <c r="D271" s="41" t="str">
        <f t="shared" si="310"/>
        <v/>
      </c>
      <c r="E271" s="394" t="str">
        <f t="shared" si="311"/>
        <v/>
      </c>
      <c r="F271" s="395"/>
      <c r="G271" s="396"/>
      <c r="H271" s="394" t="str">
        <f t="shared" si="312"/>
        <v/>
      </c>
      <c r="I271" s="395"/>
      <c r="J271" s="395"/>
      <c r="K271" s="396"/>
      <c r="L271" s="41" t="str">
        <f t="shared" si="313"/>
        <v/>
      </c>
      <c r="M271" s="221" t="str">
        <f t="shared" si="314"/>
        <v/>
      </c>
      <c r="N271" s="64"/>
      <c r="O271" s="64" t="str">
        <f t="shared" si="315"/>
        <v xml:space="preserve"> </v>
      </c>
      <c r="P271" s="2"/>
      <c r="Q271" s="48" t="s">
        <v>20</v>
      </c>
      <c r="R271" s="48" t="s">
        <v>19</v>
      </c>
      <c r="S271" s="48">
        <f>IF(Q271=B267,8)+IF(Q271=B268,7)+IF(Q271=B269,6)+IF(Q271=B270,5)+IF(Q271=B271,4)+IF(Q271=B272,3)+IF(Q271=B273,2)+IF(Q271=B274,1)+IF(R271=B267,8)+IF(R271=B268,7)+IF(R271=B269,6)+IF(R271=B270,5)+IF(R271=B271,4)+IF(R271=B272,3)+IF(R271=B273,2)+IF(R271=B274,1)</f>
        <v>0</v>
      </c>
      <c r="T271" s="48">
        <f>IF(R271=J267,8)+IF(R271=J268,7)+IF(R271=J269,6)+IF(R271=J270,5)+IF(R271=J271,4)+IF(R271=J272,3)+IF(R271=J273,2)+IF(R271=J274,1)+IF(Q271=J267,8)+IF(Q271=J268,7)+IF(Q271=J269,6)+IF(Q271=J270,5)+IF(Q271=J271,4)+IF(Q271=J272,3)+IF(Q271=J273,2)+IF(Q271=J274,1)</f>
        <v>0</v>
      </c>
      <c r="U271" s="2"/>
      <c r="V271" s="12"/>
      <c r="W271" s="12"/>
      <c r="X271" s="12"/>
      <c r="Y271" s="12"/>
      <c r="Z271" s="12">
        <f>S271+T271</f>
        <v>0</v>
      </c>
      <c r="AA271" s="12"/>
      <c r="AB271" s="191"/>
      <c r="AC271" s="12"/>
      <c r="AD271" s="2"/>
      <c r="AE271" s="8"/>
      <c r="AF271" s="2"/>
      <c r="AG271" s="2"/>
      <c r="AH271" s="2"/>
      <c r="AI271" s="2"/>
      <c r="AJ271" s="2"/>
      <c r="AK271" s="2"/>
      <c r="AL271" s="2"/>
      <c r="AM271" s="2"/>
      <c r="AN271" s="2"/>
      <c r="AO271" s="2"/>
      <c r="AP271" s="2"/>
      <c r="AQ271" s="2"/>
      <c r="AR271" s="2"/>
      <c r="AS271" s="2"/>
      <c r="AT271" s="2"/>
      <c r="AU271" s="2"/>
      <c r="AV271" s="2"/>
      <c r="AW271" s="2"/>
      <c r="AX271" s="2"/>
      <c r="AY271" s="2"/>
      <c r="AZ271" s="2"/>
    </row>
    <row r="272" spans="1:52" ht="18.95" customHeight="1">
      <c r="A272" s="9">
        <v>6</v>
      </c>
      <c r="B272" s="37"/>
      <c r="C272" s="97" t="s">
        <v>61</v>
      </c>
      <c r="D272" s="41" t="str">
        <f t="shared" si="310"/>
        <v/>
      </c>
      <c r="E272" s="394" t="str">
        <f t="shared" si="311"/>
        <v/>
      </c>
      <c r="F272" s="395"/>
      <c r="G272" s="396"/>
      <c r="H272" s="394" t="str">
        <f t="shared" si="312"/>
        <v/>
      </c>
      <c r="I272" s="395"/>
      <c r="J272" s="395"/>
      <c r="K272" s="396"/>
      <c r="L272" s="41" t="str">
        <f t="shared" si="313"/>
        <v/>
      </c>
      <c r="M272" s="221" t="str">
        <f t="shared" si="314"/>
        <v/>
      </c>
      <c r="N272" s="64"/>
      <c r="O272" s="64" t="str">
        <f t="shared" si="315"/>
        <v xml:space="preserve"> </v>
      </c>
      <c r="P272" s="2"/>
      <c r="Q272" s="48" t="s">
        <v>188</v>
      </c>
      <c r="R272" s="48" t="s">
        <v>189</v>
      </c>
      <c r="S272" s="48">
        <f>IF(Q272=B267,8)+IF(Q272=B268,7)+IF(Q272=B269,6)+IF(Q272=B270,5)+IF(Q272=B271,4)+IF(Q272=B272,3)+IF(Q272=B273,2)+IF(Q272=B274,1)+IF(R272=B267,8)+IF(R272=B268,7)+IF(R272=B269,6)+IF(R272=B270,5)+IF(R272=B271,4)+IF(R272=B272,3)+IF(R272=B273,2)+IF(R272=B274,1)</f>
        <v>0</v>
      </c>
      <c r="T272" s="48">
        <f>IF(R272=J267,8)+IF(R272=J268,7)+IF(R272=J269,6)+IF(R272=J270,5)+IF(R272=J271,4)+IF(R272=J272,3)+IF(R272=J273,2)+IF(R272=J274,1)+IF(Q272=J267,8)+IF(Q272=J268,7)+IF(Q272=J269,6)+IF(Q272=J270,5)+IF(Q272=J271,4)+IF(Q272=J272,3)+IF(Q272=J273,2)+IF(Q272=J274,1)</f>
        <v>0</v>
      </c>
      <c r="U272" s="2"/>
      <c r="V272" s="12"/>
      <c r="W272" s="12"/>
      <c r="X272" s="12"/>
      <c r="Y272" s="12"/>
      <c r="Z272" s="12"/>
      <c r="AA272" s="12">
        <f>S272+T272</f>
        <v>0</v>
      </c>
      <c r="AB272" s="191"/>
      <c r="AC272" s="12"/>
      <c r="AD272" s="2"/>
      <c r="AE272" s="8"/>
      <c r="AF272" s="2"/>
      <c r="AG272" s="2"/>
      <c r="AH272" s="2"/>
      <c r="AI272" s="2"/>
      <c r="AJ272" s="2"/>
      <c r="AK272" s="2"/>
      <c r="AL272" s="2"/>
      <c r="AM272" s="2"/>
      <c r="AN272" s="2"/>
      <c r="AO272" s="2"/>
      <c r="AP272" s="2"/>
      <c r="AQ272" s="2"/>
      <c r="AR272" s="2"/>
      <c r="AS272" s="2"/>
      <c r="AT272" s="2"/>
      <c r="AU272" s="2"/>
      <c r="AV272" s="2"/>
      <c r="AW272" s="2"/>
      <c r="AX272" s="2"/>
      <c r="AY272" s="2"/>
      <c r="AZ272" s="2"/>
    </row>
    <row r="273" spans="1:52" ht="18.95" customHeight="1">
      <c r="A273" s="9">
        <v>7</v>
      </c>
      <c r="B273" s="37"/>
      <c r="C273" s="97" t="s">
        <v>61</v>
      </c>
      <c r="D273" s="41" t="str">
        <f t="shared" si="310"/>
        <v/>
      </c>
      <c r="E273" s="394" t="str">
        <f t="shared" si="311"/>
        <v/>
      </c>
      <c r="F273" s="395"/>
      <c r="G273" s="396"/>
      <c r="H273" s="394" t="str">
        <f t="shared" si="312"/>
        <v/>
      </c>
      <c r="I273" s="395"/>
      <c r="J273" s="395"/>
      <c r="K273" s="396"/>
      <c r="L273" s="41" t="str">
        <f t="shared" si="313"/>
        <v/>
      </c>
      <c r="M273" s="221" t="str">
        <f t="shared" si="314"/>
        <v/>
      </c>
      <c r="N273" s="64"/>
      <c r="O273" s="64" t="str">
        <f t="shared" si="315"/>
        <v xml:space="preserve"> </v>
      </c>
      <c r="P273" s="2"/>
      <c r="Q273" s="48" t="s">
        <v>227</v>
      </c>
      <c r="R273" s="48" t="s">
        <v>228</v>
      </c>
      <c r="S273" s="48">
        <f>IF(Q273=B267,8)+IF(Q273=B268,7)+IF(Q273=B269,6)+IF(Q273=B270,5)+IF(Q273=B271,4)+IF(Q273=B272,3)+IF(Q273=B273,2)+IF(Q273=B274,1)+IF(R273=B267,8)+IF(R273=B268,7)+IF(R273=B269,6)+IF(R273=B270,5)+IF(R273=B271,4)+IF(R273=B272,3)+IF(R273=B273,2)+IF(R273=B274,1)</f>
        <v>0</v>
      </c>
      <c r="T273" s="48">
        <f>IF(R273=J267,8)+IF(R273=J268,7)+IF(R273=J269,6)+IF(R273=J270,5)+IF(R273=J271,4)+IF(R273=J272,3)+IF(R273=J273,2)+IF(R273=J274,1)+IF(Q273=J267,8)+IF(Q273=J268,7)+IF(Q273=J269,6)+IF(Q273=J270,5)+IF(Q273=J271,4)+IF(Q273=J272,3)+IF(Q273=J273,2)+IF(Q273=J274,1)</f>
        <v>0</v>
      </c>
      <c r="U273" s="2"/>
      <c r="V273" s="12"/>
      <c r="W273" s="12"/>
      <c r="X273" s="12"/>
      <c r="Y273" s="12"/>
      <c r="Z273" s="12"/>
      <c r="AA273" s="12"/>
      <c r="AB273" s="191">
        <f>S273+T273</f>
        <v>0</v>
      </c>
      <c r="AC273" s="12"/>
      <c r="AD273" s="2"/>
      <c r="AE273" s="8"/>
      <c r="AF273" s="2"/>
      <c r="AG273" s="2"/>
      <c r="AH273" s="2"/>
      <c r="AI273" s="2"/>
      <c r="AJ273" s="2"/>
      <c r="AK273" s="2"/>
      <c r="AL273" s="2"/>
      <c r="AM273" s="2"/>
      <c r="AN273" s="2"/>
      <c r="AO273" s="2"/>
      <c r="AP273" s="2"/>
      <c r="AQ273" s="2"/>
      <c r="AR273" s="2"/>
      <c r="AS273" s="2"/>
      <c r="AT273" s="2"/>
      <c r="AU273" s="2"/>
      <c r="AV273" s="2"/>
      <c r="AW273" s="2"/>
      <c r="AX273" s="2"/>
      <c r="AY273" s="2"/>
      <c r="AZ273" s="2"/>
    </row>
    <row r="274" spans="1:52" ht="18.95" customHeight="1">
      <c r="A274" s="9">
        <v>8</v>
      </c>
      <c r="B274" s="37"/>
      <c r="C274" s="97" t="s">
        <v>61</v>
      </c>
      <c r="D274" s="41" t="str">
        <f t="shared" si="310"/>
        <v/>
      </c>
      <c r="E274" s="394" t="str">
        <f t="shared" si="311"/>
        <v/>
      </c>
      <c r="F274" s="395"/>
      <c r="G274" s="396"/>
      <c r="H274" s="394" t="str">
        <f t="shared" si="312"/>
        <v/>
      </c>
      <c r="I274" s="395"/>
      <c r="J274" s="395"/>
      <c r="K274" s="396"/>
      <c r="L274" s="41" t="str">
        <f t="shared" si="313"/>
        <v/>
      </c>
      <c r="M274" s="221" t="str">
        <f t="shared" si="314"/>
        <v/>
      </c>
      <c r="N274" s="64"/>
      <c r="O274" s="64" t="str">
        <f t="shared" si="315"/>
        <v xml:space="preserve"> </v>
      </c>
      <c r="P274" s="2"/>
      <c r="Q274" s="48" t="s">
        <v>208</v>
      </c>
      <c r="R274" s="48" t="s">
        <v>211</v>
      </c>
      <c r="S274" s="48">
        <f>IF(Q274=B267,8)+IF(Q274=B268,7)+IF(Q274=B269,6)+IF(Q274=B270,5)+IF(Q274=B271,4)+IF(Q274=B272,3)+IF(Q274=B273,2)+IF(Q274=B274,1)+IF(R274=B267,8)+IF(R274=B268,7)+IF(R274=B269,6)+IF(R274=B270,5)+IF(R274=B271,4)+IF(R274=B272,3)+IF(R274=B273,2)+IF(R274=B274,1)</f>
        <v>0</v>
      </c>
      <c r="T274" s="48">
        <f>IF(R274=J267,8)+IF(R274=J268,7)+IF(R274=J269,6)+IF(R274=J270,5)+IF(R274=J271,4)+IF(R274=J272,3)+IF(R274=J273,2)+IF(R274=J274,1)+IF(Q274=J267,8)+IF(Q274=J268,7)+IF(Q274=J269,6)+IF(Q274=J270,5)+IF(Q274=J271,4)+IF(Q274=J272,3)+IF(Q274=J273,2)+IF(Q274=J274,1)</f>
        <v>0</v>
      </c>
      <c r="U274" s="2"/>
      <c r="V274" s="12"/>
      <c r="W274" s="12"/>
      <c r="X274" s="12"/>
      <c r="Y274" s="12"/>
      <c r="Z274" s="12"/>
      <c r="AA274" s="12"/>
      <c r="AB274" s="191"/>
      <c r="AC274" s="12">
        <f>S274+T274</f>
        <v>0</v>
      </c>
      <c r="AD274" s="2"/>
      <c r="AE274" s="8"/>
      <c r="AF274" s="2"/>
      <c r="AG274" s="2"/>
      <c r="AH274" s="2"/>
      <c r="AI274" s="2"/>
      <c r="AJ274" s="2"/>
      <c r="AK274" s="2"/>
      <c r="AL274" s="2"/>
      <c r="AM274" s="2"/>
      <c r="AN274" s="2"/>
      <c r="AO274" s="2"/>
      <c r="AP274" s="2"/>
      <c r="AQ274" s="2"/>
      <c r="AR274" s="2"/>
      <c r="AS274" s="2"/>
      <c r="AT274" s="2"/>
      <c r="AU274" s="2"/>
      <c r="AV274" s="2"/>
      <c r="AW274" s="2"/>
      <c r="AX274" s="2"/>
      <c r="AY274" s="2"/>
      <c r="AZ274" s="2"/>
    </row>
    <row r="275" spans="1:52" ht="18.95" customHeight="1">
      <c r="A275" s="206" t="s">
        <v>0</v>
      </c>
      <c r="B275" s="392" t="s">
        <v>121</v>
      </c>
      <c r="C275" s="392"/>
      <c r="D275" s="392"/>
      <c r="E275" s="392"/>
      <c r="F275" s="392"/>
      <c r="G275" s="392"/>
      <c r="H275" s="207"/>
      <c r="I275" s="206" t="s">
        <v>1</v>
      </c>
      <c r="J275" s="392" t="str">
        <f>B275</f>
        <v>UNDER 17 WOMEN LONG JUMP</v>
      </c>
      <c r="K275" s="392"/>
      <c r="L275" s="392"/>
      <c r="M275" s="392"/>
      <c r="N275" s="392"/>
      <c r="O275" s="392"/>
      <c r="P275" s="2"/>
      <c r="Q275" s="96"/>
      <c r="R275" s="96"/>
      <c r="S275" s="48"/>
      <c r="T275" s="48"/>
      <c r="U275" s="2"/>
      <c r="V275" s="12"/>
      <c r="W275" s="12"/>
      <c r="X275" s="12"/>
      <c r="Y275" s="12"/>
      <c r="Z275" s="12"/>
      <c r="AA275" s="12"/>
      <c r="AB275" s="191"/>
      <c r="AC275" s="12"/>
      <c r="AD275" s="2"/>
      <c r="AE275" s="8"/>
      <c r="AF275" s="2"/>
      <c r="AG275" s="2"/>
      <c r="AH275" s="2"/>
      <c r="AI275" s="2"/>
      <c r="AJ275" s="2"/>
      <c r="AK275" s="2"/>
      <c r="AL275" s="2"/>
      <c r="AM275" s="2"/>
      <c r="AN275" s="2"/>
      <c r="AO275" s="2"/>
      <c r="AP275" s="2"/>
      <c r="AQ275" s="2"/>
      <c r="AR275" s="2"/>
      <c r="AS275" s="2"/>
      <c r="AT275" s="2"/>
      <c r="AU275" s="2"/>
      <c r="AV275" s="2"/>
      <c r="AW275" s="2"/>
      <c r="AX275" s="2"/>
      <c r="AY275" s="2"/>
      <c r="AZ275" s="2"/>
    </row>
    <row r="276" spans="1:52" ht="18.95" customHeight="1">
      <c r="A276" s="9">
        <v>1</v>
      </c>
      <c r="B276" s="37"/>
      <c r="C276" s="97"/>
      <c r="D276" s="41" t="str">
        <f>IF(B276=0,"",VLOOKUP(B276,$AF$234:$AH$249,3,FALSE))</f>
        <v/>
      </c>
      <c r="E276" s="41" t="str">
        <f>IF(B276=0,"",VLOOKUP(B276,$AU$8:$AW$23,3,FALSE))</f>
        <v/>
      </c>
      <c r="F276" s="64" t="str">
        <f>IF(C276="","",IF($AU$260="T"," ",IF($AU$260="F",IF(C276&gt;=$AK$260,"G1",IF(C276&gt;=$AN$260,"G2",IF(C276&gt;=$AQ$260,"G3",IF(C276&gt;=$AT$260,"G4","")))))))</f>
        <v/>
      </c>
      <c r="G276" s="64" t="str">
        <f>IF(C276&gt;=BU213,"AW"," ")</f>
        <v xml:space="preserve"> </v>
      </c>
      <c r="H276" s="393"/>
      <c r="I276" s="9">
        <v>1</v>
      </c>
      <c r="J276" s="37"/>
      <c r="K276" s="97"/>
      <c r="L276" s="41" t="str">
        <f>IF(J276=0,"",VLOOKUP(J276,$AF$234:$AH$249,3,FALSE))</f>
        <v/>
      </c>
      <c r="M276" s="221" t="str">
        <f>IF(J276=0,"",VLOOKUP(J276,$AU$8:$AW$23,3,FALSE))</f>
        <v/>
      </c>
      <c r="N276" s="64" t="str">
        <f>IF(K276="","",IF($AU$260="T"," ",IF($AU$260="F",IF(K276&gt;=$AK$260,"G1",IF(K276&gt;=$AN$260,"G2",IF(K276&gt;=$AQ$260,"G3",IF(K276&gt;=$AT$260,"G4","")))))))</f>
        <v/>
      </c>
      <c r="O276" s="64" t="str">
        <f>IF(K276&gt;=BU213,"AW"," ")</f>
        <v xml:space="preserve"> </v>
      </c>
      <c r="P276" s="2"/>
      <c r="Q276" s="192" t="s">
        <v>0</v>
      </c>
      <c r="R276" s="192" t="s">
        <v>210</v>
      </c>
      <c r="S276" s="192">
        <f>IF(Q276=B276,8)+IF(Q276=B277,7)+IF(Q276=B278,6)+IF(Q276=B279,5)+IF(Q276=B280,4)+IF(Q276=B281,3)+IF(Q276=B282,2)+IF(Q276=B283,1)+IF(R276=B276,8)+IF(R276=B277,7)+IF(R276=B278,6)+IF(R276=B279,5)+IF(R276=B280,4)+IF(R276=B281,3)+IF(R276=B282,2)+IF(R276=B283,1)</f>
        <v>0</v>
      </c>
      <c r="T276" s="192">
        <f>IF(Q276=J276,8)+IF(Q276=J277,7)+IF(Q276=J278,6)+IF(Q276=J279,5)+IF(Q276=J280,4)+IF(Q276=J281,3)+IF(Q276=J282,2)+IF(Q276=J283,1)+IF(R276=J276,8)+IF(R276=J277,7)+IF(R276=J278,6)+IF(R276=J279,5)+IF(R276=J280,4)+IF(R276=J281,3)+IF(R276=J282,2)+IF(R276=J283,1)</f>
        <v>0</v>
      </c>
      <c r="U276" s="2"/>
      <c r="V276" s="95">
        <f>S276+T276</f>
        <v>0</v>
      </c>
      <c r="W276" s="12"/>
      <c r="X276" s="12"/>
      <c r="Y276" s="12"/>
      <c r="Z276" s="12"/>
      <c r="AA276" s="12"/>
      <c r="AB276" s="191"/>
      <c r="AC276" s="12"/>
      <c r="AD276" s="2"/>
      <c r="AE276" s="8"/>
      <c r="AF276" s="2"/>
      <c r="AG276" s="2"/>
      <c r="AH276" s="2"/>
      <c r="AI276" s="2"/>
      <c r="AJ276" s="2"/>
      <c r="AK276" s="2"/>
      <c r="AL276" s="2"/>
      <c r="AM276" s="2"/>
      <c r="AN276" s="2"/>
      <c r="AO276" s="2"/>
      <c r="AP276" s="2"/>
      <c r="AQ276" s="2"/>
      <c r="AR276" s="2"/>
      <c r="AS276" s="2"/>
      <c r="AT276" s="2"/>
      <c r="AU276" s="2"/>
      <c r="AV276" s="2"/>
      <c r="AW276" s="2"/>
      <c r="AX276" s="2"/>
      <c r="AY276" s="2"/>
      <c r="AZ276" s="2"/>
    </row>
    <row r="277" spans="1:52" ht="18.95" customHeight="1">
      <c r="A277" s="9">
        <v>2</v>
      </c>
      <c r="B277" s="37"/>
      <c r="C277" s="97"/>
      <c r="D277" s="41" t="str">
        <f t="shared" ref="D277:D283" si="316">IF(B277=0,"",VLOOKUP(B277,$AF$234:$AH$249,3,FALSE))</f>
        <v/>
      </c>
      <c r="E277" s="41" t="str">
        <f t="shared" ref="E277:E283" si="317">IF(B277=0,"",VLOOKUP(B277,$AU$8:$AW$23,3,FALSE))</f>
        <v/>
      </c>
      <c r="F277" s="64" t="str">
        <f t="shared" ref="F277:F283" si="318">IF(C277="","",IF($AU$260="T"," ",IF($AU$260="F",IF(C277&gt;=$AK$260,"G1",IF(C277&gt;=$AN$260,"G2",IF(C277&gt;=$AQ$260,"G3",IF(C277&gt;=$AT$260,"G4","")))))))</f>
        <v/>
      </c>
      <c r="G277" s="64" t="str">
        <f t="shared" ref="G277:G283" si="319">IF(C277&gt;=BU214,"AW"," ")</f>
        <v xml:space="preserve"> </v>
      </c>
      <c r="H277" s="393"/>
      <c r="I277" s="9">
        <v>2</v>
      </c>
      <c r="J277" s="37"/>
      <c r="K277" s="97"/>
      <c r="L277" s="41" t="str">
        <f t="shared" ref="L277:L283" si="320">IF(J277=0,"",VLOOKUP(J277,$AF$234:$AH$249,3,FALSE))</f>
        <v/>
      </c>
      <c r="M277" s="221" t="str">
        <f t="shared" ref="M277:M283" si="321">IF(J277=0,"",VLOOKUP(J277,$AU$8:$AW$23,3,FALSE))</f>
        <v/>
      </c>
      <c r="N277" s="64" t="str">
        <f t="shared" ref="N277:N283" si="322">IF(K277="","",IF($AU$260="T"," ",IF($AU$260="F",IF(K277&gt;=$AK$260,"G1",IF(K277&gt;=$AN$260,"G2",IF(K277&gt;=$AQ$260,"G3",IF(K277&gt;=$AT$260,"G4","")))))))</f>
        <v/>
      </c>
      <c r="O277" s="64" t="str">
        <f t="shared" ref="O277:O283" si="323">IF(K277&gt;=BU214,"AW"," ")</f>
        <v xml:space="preserve"> </v>
      </c>
      <c r="P277" s="2"/>
      <c r="Q277" s="48" t="s">
        <v>190</v>
      </c>
      <c r="R277" s="48" t="s">
        <v>191</v>
      </c>
      <c r="S277" s="48">
        <f>IF(Q277=B276,8)+IF(Q277=B277,7)+IF(Q277=B278,6)+IF(Q277=B279,5)+IF(Q277=B280,4)+IF(Q277=B281,3)+IF(Q277=B282,2)+IF(Q277=B283,1)+IF(R277=B276,8)+IF(R277=B277,7)+IF(R277=B278,6)+IF(R277=B279,5)+IF(R277=B280,4)+IF(R277=B281,3)+IF(R277=B282,2)+IF(R277=B283,1)</f>
        <v>0</v>
      </c>
      <c r="T277" s="48">
        <f>IF(R277=J276,8)+IF(R277=J277,7)+IF(R277=J278,6)+IF(R277=J279,5)+IF(R277=J280,4)+IF(R277=J281,3)+IF(R277=J282,2)+IF(R277=J283,1)+IF(Q277=J276,8)+IF(Q277=J277,7)+IF(Q277=J278,6)+IF(Q277=J279,5)+IF(Q277=J280,4)+IF(Q277=J281,3)+IF(Q277=J282,2)+IF(Q277=J283,1)</f>
        <v>0</v>
      </c>
      <c r="U277" s="2"/>
      <c r="V277" s="12"/>
      <c r="W277" s="12">
        <f>S277+T277</f>
        <v>0</v>
      </c>
      <c r="X277" s="12"/>
      <c r="Y277" s="12"/>
      <c r="Z277" s="12"/>
      <c r="AA277" s="12"/>
      <c r="AB277" s="191"/>
      <c r="AC277" s="12"/>
      <c r="AD277" s="2"/>
      <c r="AE277" s="8"/>
      <c r="AF277" s="2"/>
      <c r="AG277" s="2"/>
      <c r="AH277" s="2"/>
      <c r="AI277" s="2"/>
      <c r="AJ277" s="2"/>
      <c r="AK277" s="2"/>
      <c r="AL277" s="2"/>
      <c r="AM277" s="2"/>
      <c r="AN277" s="2"/>
      <c r="AO277" s="2"/>
      <c r="AP277" s="2"/>
      <c r="AQ277" s="2"/>
      <c r="AR277" s="2"/>
      <c r="AS277" s="2"/>
      <c r="AT277" s="2"/>
      <c r="AU277" s="2"/>
      <c r="AV277" s="2"/>
      <c r="AW277" s="2"/>
      <c r="AX277" s="2"/>
      <c r="AY277" s="2"/>
      <c r="AZ277" s="2"/>
    </row>
    <row r="278" spans="1:52" ht="18.95" customHeight="1">
      <c r="A278" s="9">
        <v>3</v>
      </c>
      <c r="B278" s="37"/>
      <c r="C278" s="97"/>
      <c r="D278" s="41" t="str">
        <f t="shared" si="316"/>
        <v/>
      </c>
      <c r="E278" s="41" t="str">
        <f t="shared" si="317"/>
        <v/>
      </c>
      <c r="F278" s="64" t="str">
        <f t="shared" si="318"/>
        <v/>
      </c>
      <c r="G278" s="64" t="str">
        <f t="shared" si="319"/>
        <v xml:space="preserve"> </v>
      </c>
      <c r="H278" s="393"/>
      <c r="I278" s="9">
        <v>3</v>
      </c>
      <c r="J278" s="106"/>
      <c r="K278" s="97"/>
      <c r="L278" s="41" t="str">
        <f t="shared" si="320"/>
        <v/>
      </c>
      <c r="M278" s="221" t="str">
        <f t="shared" si="321"/>
        <v/>
      </c>
      <c r="N278" s="64" t="str">
        <f t="shared" si="322"/>
        <v/>
      </c>
      <c r="O278" s="64" t="str">
        <f t="shared" si="323"/>
        <v xml:space="preserve"> </v>
      </c>
      <c r="P278" s="2"/>
      <c r="Q278" s="48" t="s">
        <v>1</v>
      </c>
      <c r="R278" s="48" t="s">
        <v>209</v>
      </c>
      <c r="S278" s="48">
        <f>IF(Q278=B276,8)+IF(Q278=B277,7)+IF(Q278=B278,6)+IF(Q278=B279,5)+IF(Q278=B280,4)+IF(Q278=B281,3)+IF(Q278=B282,2)+IF(Q278=B283,1)+IF(R278=B276,8)+IF(R278=B277,7)+IF(R278=B278,6)+IF(R278=B279,5)+IF(R278=B280,4)+IF(R278=B281,3)+IF(R278=B282,2)+IF(R278=B283,1)</f>
        <v>0</v>
      </c>
      <c r="T278" s="48">
        <f>IF(R278=J276,8)+IF(R278=J277,7)+IF(R278=J278,6)+IF(R278=J279,5)+IF(R278=J280,4)+IF(R278=J281,3)+IF(R278=J282,2)+IF(R278=J283,1)+IF(Q278=J276,8)+IF(Q278=J277,7)+IF(Q278=J278,6)+IF(Q278=J279,5)+IF(Q278=J280,4)+IF(Q278=J281,3)+IF(Q278=J282,2)+IF(Q278=J283,1)</f>
        <v>0</v>
      </c>
      <c r="U278" s="2"/>
      <c r="V278" s="12"/>
      <c r="W278" s="12"/>
      <c r="X278" s="12">
        <f>S278+T278</f>
        <v>0</v>
      </c>
      <c r="Y278" s="12"/>
      <c r="Z278" s="12"/>
      <c r="AA278" s="12"/>
      <c r="AB278" s="191"/>
      <c r="AC278" s="12"/>
      <c r="AD278" s="2"/>
      <c r="AE278" s="8"/>
      <c r="AF278" s="2"/>
      <c r="AG278" s="2"/>
      <c r="AH278" s="2"/>
      <c r="AI278" s="2"/>
      <c r="AJ278" s="2"/>
      <c r="AK278" s="2"/>
      <c r="AL278" s="2"/>
      <c r="AM278" s="2"/>
      <c r="AN278" s="2"/>
      <c r="AO278" s="2"/>
      <c r="AP278" s="2"/>
      <c r="AQ278" s="2"/>
      <c r="AR278" s="2"/>
      <c r="AS278" s="2"/>
      <c r="AT278" s="2"/>
      <c r="AU278" s="2"/>
      <c r="AV278" s="2"/>
      <c r="AW278" s="2"/>
      <c r="AX278" s="2"/>
      <c r="AY278" s="2"/>
      <c r="AZ278" s="2"/>
    </row>
    <row r="279" spans="1:52" ht="18.95" customHeight="1">
      <c r="A279" s="9">
        <v>4</v>
      </c>
      <c r="B279" s="37"/>
      <c r="C279" s="97"/>
      <c r="D279" s="41" t="str">
        <f t="shared" si="316"/>
        <v/>
      </c>
      <c r="E279" s="41" t="str">
        <f t="shared" si="317"/>
        <v/>
      </c>
      <c r="F279" s="64" t="str">
        <f t="shared" si="318"/>
        <v/>
      </c>
      <c r="G279" s="64" t="str">
        <f t="shared" si="319"/>
        <v xml:space="preserve"> </v>
      </c>
      <c r="H279" s="393"/>
      <c r="I279" s="9">
        <v>4</v>
      </c>
      <c r="J279" s="106"/>
      <c r="K279" s="97"/>
      <c r="L279" s="41" t="str">
        <f t="shared" si="320"/>
        <v/>
      </c>
      <c r="M279" s="221" t="str">
        <f t="shared" si="321"/>
        <v/>
      </c>
      <c r="N279" s="64" t="str">
        <f t="shared" si="322"/>
        <v/>
      </c>
      <c r="O279" s="64" t="str">
        <f t="shared" si="323"/>
        <v xml:space="preserve"> </v>
      </c>
      <c r="P279" s="2"/>
      <c r="Q279" s="264" t="s">
        <v>258</v>
      </c>
      <c r="R279" s="264" t="s">
        <v>259</v>
      </c>
      <c r="S279" s="48">
        <f>IF(Q279=B276,8)+IF(Q279=B277,7)+IF(Q279=B278,6)+IF(Q279=B279,5)+IF(Q279=B280,4)+IF(Q279=B281,3)+IF(Q279=B282,2)+IF(Q279=B283,1)+IF(R279=B276,8)+IF(R279=B277,7)+IF(R279=B278,6)+IF(R279=B279,5)+IF(R279=B280,4)+IF(R279=B281,3)+IF(R279=B282,2)+IF(R279=B283,1)</f>
        <v>0</v>
      </c>
      <c r="T279" s="48">
        <f>IF(R279=J276,8)+IF(R279=J277,7)+IF(R279=J278,6)+IF(R279=J279,5)+IF(R279=J280,4)+IF(R279=J281,3)+IF(R279=J282,2)+IF(R279=J283,1)+IF(Q279=J276,8)+IF(Q279=J277,7)+IF(Q279=J278,6)+IF(Q279=J279,5)+IF(Q279=J280,4)+IF(Q279=J281,3)+IF(Q279=J282,2)+IF(Q279=J283,1)</f>
        <v>0</v>
      </c>
      <c r="U279" s="2"/>
      <c r="V279" s="12"/>
      <c r="W279" s="12"/>
      <c r="X279" s="12"/>
      <c r="Y279" s="12">
        <f>S279+T279</f>
        <v>0</v>
      </c>
      <c r="Z279" s="12"/>
      <c r="AA279" s="12"/>
      <c r="AB279" s="191"/>
      <c r="AC279" s="12"/>
      <c r="AD279" s="2"/>
      <c r="AE279" s="8"/>
      <c r="AF279" s="2"/>
      <c r="AG279" s="2"/>
      <c r="AH279" s="2"/>
      <c r="AI279" s="2"/>
      <c r="AJ279" s="2"/>
      <c r="AK279" s="2"/>
      <c r="AL279" s="2"/>
      <c r="AM279" s="2"/>
      <c r="AN279" s="2"/>
      <c r="AO279" s="2"/>
      <c r="AP279" s="2"/>
      <c r="AQ279" s="2"/>
      <c r="AR279" s="2"/>
      <c r="AS279" s="2"/>
      <c r="AT279" s="2"/>
      <c r="AU279" s="2"/>
      <c r="AV279" s="2"/>
      <c r="AW279" s="2"/>
      <c r="AX279" s="2"/>
      <c r="AY279" s="2"/>
      <c r="AZ279" s="2"/>
    </row>
    <row r="280" spans="1:52" ht="18.95" customHeight="1">
      <c r="A280" s="9">
        <v>5</v>
      </c>
      <c r="B280" s="37"/>
      <c r="C280" s="97"/>
      <c r="D280" s="41" t="str">
        <f t="shared" si="316"/>
        <v/>
      </c>
      <c r="E280" s="41" t="str">
        <f t="shared" si="317"/>
        <v/>
      </c>
      <c r="F280" s="64" t="str">
        <f t="shared" si="318"/>
        <v/>
      </c>
      <c r="G280" s="64" t="str">
        <f t="shared" si="319"/>
        <v xml:space="preserve"> </v>
      </c>
      <c r="H280" s="393"/>
      <c r="I280" s="9">
        <v>5</v>
      </c>
      <c r="J280" s="106"/>
      <c r="K280" s="97"/>
      <c r="L280" s="41" t="str">
        <f t="shared" si="320"/>
        <v/>
      </c>
      <c r="M280" s="221" t="str">
        <f t="shared" si="321"/>
        <v/>
      </c>
      <c r="N280" s="64" t="str">
        <f t="shared" si="322"/>
        <v/>
      </c>
      <c r="O280" s="64" t="str">
        <f t="shared" si="323"/>
        <v xml:space="preserve"> </v>
      </c>
      <c r="P280" s="2"/>
      <c r="Q280" s="48" t="s">
        <v>20</v>
      </c>
      <c r="R280" s="48" t="s">
        <v>19</v>
      </c>
      <c r="S280" s="48">
        <f>IF(Q280=B276,8)+IF(Q280=B277,7)+IF(Q280=B278,6)+IF(Q280=B279,5)+IF(Q280=B280,4)+IF(Q280=B281,3)+IF(Q280=B282,2)+IF(Q280=B283,1)+IF(R280=B276,8)+IF(R280=B277,7)+IF(R280=B278,6)+IF(R280=B279,5)+IF(R280=B280,4)+IF(R280=B281,3)+IF(R280=B282,2)+IF(R280=B283,1)</f>
        <v>0</v>
      </c>
      <c r="T280" s="48">
        <f>IF(R280=J276,8)+IF(R280=J277,7)+IF(R280=J278,6)+IF(R280=J279,5)+IF(R280=J280,4)+IF(R280=J281,3)+IF(R280=J282,2)+IF(R280=J283,1)+IF(Q280=J276,8)+IF(Q280=J277,7)+IF(Q280=J278,6)+IF(Q280=J279,5)+IF(Q280=J280,4)+IF(Q280=J281,3)+IF(Q280=J282,2)+IF(Q280=J283,1)</f>
        <v>0</v>
      </c>
      <c r="U280" s="2"/>
      <c r="V280" s="12"/>
      <c r="W280" s="12"/>
      <c r="X280" s="12"/>
      <c r="Y280" s="12"/>
      <c r="Z280" s="12">
        <f>S280+T280</f>
        <v>0</v>
      </c>
      <c r="AA280" s="12"/>
      <c r="AB280" s="191"/>
      <c r="AC280" s="12"/>
      <c r="AD280" s="2"/>
      <c r="AE280" s="8"/>
      <c r="AF280" s="2"/>
      <c r="AG280" s="2"/>
      <c r="AH280" s="2"/>
      <c r="AI280" s="2"/>
      <c r="AJ280" s="2"/>
      <c r="AK280" s="2"/>
      <c r="AL280" s="2"/>
      <c r="AM280" s="2"/>
      <c r="AN280" s="2"/>
      <c r="AO280" s="2"/>
      <c r="AP280" s="2"/>
      <c r="AQ280" s="2"/>
      <c r="AR280" s="2"/>
      <c r="AS280" s="2"/>
      <c r="AT280" s="2"/>
      <c r="AU280" s="2"/>
      <c r="AV280" s="2"/>
      <c r="AW280" s="2"/>
      <c r="AX280" s="2"/>
      <c r="AY280" s="2"/>
      <c r="AZ280" s="2"/>
    </row>
    <row r="281" spans="1:52" ht="18.95" customHeight="1">
      <c r="A281" s="9">
        <v>6</v>
      </c>
      <c r="B281" s="106"/>
      <c r="C281" s="97"/>
      <c r="D281" s="41" t="str">
        <f t="shared" si="316"/>
        <v/>
      </c>
      <c r="E281" s="41" t="str">
        <f t="shared" si="317"/>
        <v/>
      </c>
      <c r="F281" s="64" t="str">
        <f t="shared" si="318"/>
        <v/>
      </c>
      <c r="G281" s="64" t="str">
        <f t="shared" si="319"/>
        <v xml:space="preserve"> </v>
      </c>
      <c r="H281" s="393"/>
      <c r="I281" s="9">
        <v>6</v>
      </c>
      <c r="J281" s="106"/>
      <c r="K281" s="97"/>
      <c r="L281" s="41" t="str">
        <f t="shared" si="320"/>
        <v/>
      </c>
      <c r="M281" s="221" t="str">
        <f t="shared" si="321"/>
        <v/>
      </c>
      <c r="N281" s="64" t="str">
        <f t="shared" si="322"/>
        <v/>
      </c>
      <c r="O281" s="64" t="str">
        <f t="shared" si="323"/>
        <v xml:space="preserve"> </v>
      </c>
      <c r="P281" s="2"/>
      <c r="Q281" s="48" t="s">
        <v>188</v>
      </c>
      <c r="R281" s="48" t="s">
        <v>189</v>
      </c>
      <c r="S281" s="48">
        <f>IF(Q281=B276,8)+IF(Q281=B277,7)+IF(Q281=B278,6)+IF(Q281=B279,5)+IF(Q281=B280,4)+IF(Q281=B281,3)+IF(Q281=B282,2)+IF(Q281=B283,1)+IF(R281=B276,8)+IF(R281=B277,7)+IF(R281=B278,6)+IF(R281=B279,5)+IF(R281=B280,4)+IF(R281=B281,3)+IF(R281=B282,2)+IF(R281=B283,1)</f>
        <v>0</v>
      </c>
      <c r="T281" s="48">
        <f>IF(R281=J276,8)+IF(R281=J277,7)+IF(R281=J278,6)+IF(R281=J279,5)+IF(R281=J280,4)+IF(R281=J281,3)+IF(R281=J282,2)+IF(R281=J283,1)+IF(Q281=J276,8)+IF(Q281=J277,7)+IF(Q281=J278,6)+IF(Q281=J279,5)+IF(Q281=J280,4)+IF(Q281=J281,3)+IF(Q281=J282,2)+IF(Q281=J283,1)</f>
        <v>0</v>
      </c>
      <c r="U281" s="2"/>
      <c r="V281" s="12"/>
      <c r="W281" s="12"/>
      <c r="X281" s="12"/>
      <c r="Y281" s="12"/>
      <c r="Z281" s="12"/>
      <c r="AA281" s="12">
        <f>S281+T281</f>
        <v>0</v>
      </c>
      <c r="AB281" s="191"/>
      <c r="AC281" s="12"/>
      <c r="AD281" s="2"/>
      <c r="AE281" s="8"/>
      <c r="AF281" s="2"/>
      <c r="AG281" s="2"/>
      <c r="AH281" s="2"/>
      <c r="AI281" s="2"/>
      <c r="AJ281" s="2"/>
      <c r="AK281" s="2"/>
      <c r="AL281" s="2"/>
      <c r="AM281" s="2"/>
      <c r="AN281" s="2"/>
      <c r="AO281" s="2"/>
      <c r="AP281" s="2"/>
      <c r="AQ281" s="2"/>
      <c r="AR281" s="2"/>
      <c r="AS281" s="2"/>
      <c r="AT281" s="2"/>
      <c r="AU281" s="2"/>
      <c r="AV281" s="2"/>
      <c r="AW281" s="2"/>
      <c r="AX281" s="2"/>
      <c r="AY281" s="2"/>
      <c r="AZ281" s="2"/>
    </row>
    <row r="282" spans="1:52" ht="18.95" customHeight="1">
      <c r="A282" s="9">
        <v>7</v>
      </c>
      <c r="B282" s="106"/>
      <c r="C282" s="97"/>
      <c r="D282" s="41"/>
      <c r="E282" s="41"/>
      <c r="F282" s="64" t="str">
        <f t="shared" si="318"/>
        <v/>
      </c>
      <c r="G282" s="64" t="str">
        <f t="shared" si="319"/>
        <v xml:space="preserve"> </v>
      </c>
      <c r="H282" s="393"/>
      <c r="I282" s="9">
        <v>7</v>
      </c>
      <c r="J282" s="106"/>
      <c r="K282" s="97"/>
      <c r="L282" s="41" t="str">
        <f t="shared" si="320"/>
        <v/>
      </c>
      <c r="M282" s="221" t="str">
        <f t="shared" si="321"/>
        <v/>
      </c>
      <c r="N282" s="64" t="str">
        <f t="shared" si="322"/>
        <v/>
      </c>
      <c r="O282" s="64" t="str">
        <f t="shared" si="323"/>
        <v xml:space="preserve"> </v>
      </c>
      <c r="P282" s="2"/>
      <c r="Q282" s="48" t="s">
        <v>227</v>
      </c>
      <c r="R282" s="48" t="s">
        <v>228</v>
      </c>
      <c r="S282" s="48">
        <f>IF(Q282=B276,8)+IF(Q282=B277,7)+IF(Q282=B278,6)+IF(Q282=B279,5)+IF(Q282=B280,4)+IF(Q282=B281,3)+IF(Q282=B282,2)+IF(Q282=B283,1)+IF(R282=B276,8)+IF(R282=B277,7)+IF(R282=B278,6)+IF(R282=B279,5)+IF(R282=B280,4)+IF(R282=B281,3)+IF(R282=B282,2)+IF(R282=B283,1)</f>
        <v>0</v>
      </c>
      <c r="T282" s="48">
        <f>IF(R282=J276,8)+IF(R282=J277,7)+IF(R282=J278,6)+IF(R282=J279,5)+IF(R282=J280,4)+IF(R282=J281,3)+IF(R282=J282,2)+IF(R282=J283,1)+IF(Q282=J276,8)+IF(Q282=J277,7)+IF(Q282=J278,6)+IF(Q282=J279,5)+IF(Q282=J280,4)+IF(Q282=J281,3)+IF(Q282=J282,2)+IF(Q282=J283,1)</f>
        <v>0</v>
      </c>
      <c r="U282" s="2"/>
      <c r="V282" s="12"/>
      <c r="W282" s="12"/>
      <c r="X282" s="12"/>
      <c r="Y282" s="12"/>
      <c r="Z282" s="12"/>
      <c r="AA282" s="12"/>
      <c r="AB282" s="191">
        <f>S282+T282</f>
        <v>0</v>
      </c>
      <c r="AC282" s="12"/>
      <c r="AD282" s="2"/>
      <c r="AE282" s="8"/>
      <c r="AF282" s="2"/>
      <c r="AG282" s="2"/>
      <c r="AH282" s="2"/>
      <c r="AI282" s="2"/>
      <c r="AJ282" s="2"/>
      <c r="AK282" s="2"/>
      <c r="AL282" s="2"/>
      <c r="AM282" s="2"/>
      <c r="AN282" s="2"/>
      <c r="AO282" s="2"/>
      <c r="AP282" s="2"/>
      <c r="AQ282" s="2"/>
      <c r="AR282" s="2"/>
      <c r="AS282" s="2"/>
      <c r="AT282" s="2"/>
      <c r="AU282" s="2"/>
      <c r="AV282" s="2"/>
      <c r="AW282" s="2"/>
      <c r="AX282" s="2"/>
      <c r="AY282" s="2"/>
      <c r="AZ282" s="2"/>
    </row>
    <row r="283" spans="1:52" ht="18.95" customHeight="1">
      <c r="A283" s="9">
        <v>8</v>
      </c>
      <c r="B283" s="106"/>
      <c r="C283" s="97"/>
      <c r="D283" s="41" t="str">
        <f t="shared" si="316"/>
        <v/>
      </c>
      <c r="E283" s="41" t="str">
        <f t="shared" si="317"/>
        <v/>
      </c>
      <c r="F283" s="64" t="str">
        <f t="shared" si="318"/>
        <v/>
      </c>
      <c r="G283" s="64" t="str">
        <f t="shared" si="319"/>
        <v xml:space="preserve"> </v>
      </c>
      <c r="H283" s="393"/>
      <c r="I283" s="9">
        <v>8</v>
      </c>
      <c r="J283" s="106"/>
      <c r="K283" s="97"/>
      <c r="L283" s="41" t="str">
        <f t="shared" si="320"/>
        <v/>
      </c>
      <c r="M283" s="221" t="str">
        <f t="shared" si="321"/>
        <v/>
      </c>
      <c r="N283" s="64" t="str">
        <f t="shared" si="322"/>
        <v/>
      </c>
      <c r="O283" s="64" t="str">
        <f t="shared" si="323"/>
        <v xml:space="preserve"> </v>
      </c>
      <c r="P283" s="2"/>
      <c r="Q283" s="48" t="s">
        <v>208</v>
      </c>
      <c r="R283" s="48" t="s">
        <v>211</v>
      </c>
      <c r="S283" s="48">
        <f>IF(Q283=B276,8)+IF(Q283=B277,7)+IF(Q283=B278,6)+IF(Q283=B279,5)+IF(Q283=B280,4)+IF(Q283=B281,3)+IF(Q283=B282,2)+IF(Q283=B283,1)+IF(R283=B276,8)+IF(R283=B277,7)+IF(R283=B278,6)+IF(R283=B279,5)+IF(R283=B280,4)+IF(R283=B281,3)+IF(R283=B282,2)+IF(R283=B283,1)</f>
        <v>0</v>
      </c>
      <c r="T283" s="48">
        <f>IF(R283=J276,8)+IF(R283=J277,7)+IF(R283=J278,6)+IF(R283=J279,5)+IF(R283=J280,4)+IF(R283=J281,3)+IF(R283=J282,2)+IF(R283=J283,1)+IF(Q283=J276,8)+IF(Q283=J277,7)+IF(Q283=J278,6)+IF(Q283=J279,5)+IF(Q283=J280,4)+IF(Q283=J281,3)+IF(Q283=J282,2)+IF(Q283=J283,1)</f>
        <v>0</v>
      </c>
      <c r="U283" s="2"/>
      <c r="V283" s="12"/>
      <c r="W283" s="12"/>
      <c r="X283" s="12"/>
      <c r="Y283" s="12"/>
      <c r="Z283" s="12"/>
      <c r="AA283" s="12"/>
      <c r="AB283" s="191"/>
      <c r="AC283" s="12">
        <f>S283+T283</f>
        <v>0</v>
      </c>
      <c r="AD283" s="2"/>
      <c r="AE283" s="8"/>
      <c r="AF283" s="31"/>
      <c r="AG283" s="31"/>
      <c r="AH283" s="31"/>
      <c r="AI283" s="31"/>
      <c r="AJ283" s="31"/>
      <c r="AK283" s="31"/>
      <c r="AL283" s="31"/>
      <c r="AM283" s="31"/>
      <c r="AN283" s="31"/>
      <c r="AO283" s="31"/>
      <c r="AP283" s="31"/>
      <c r="AQ283" s="31"/>
      <c r="AR283" s="31"/>
      <c r="AS283" s="31"/>
      <c r="AT283" s="31"/>
      <c r="AU283" s="31"/>
      <c r="AV283" s="31"/>
      <c r="AW283" s="31"/>
      <c r="AX283" s="31"/>
      <c r="AY283" s="31"/>
      <c r="AZ283" s="31"/>
    </row>
    <row r="284" spans="1:52" ht="18.95" customHeight="1">
      <c r="A284" s="206" t="s">
        <v>0</v>
      </c>
      <c r="B284" s="392" t="s">
        <v>122</v>
      </c>
      <c r="C284" s="392"/>
      <c r="D284" s="392"/>
      <c r="E284" s="392"/>
      <c r="F284" s="392"/>
      <c r="G284" s="392"/>
      <c r="H284" s="207"/>
      <c r="I284" s="206" t="s">
        <v>1</v>
      </c>
      <c r="J284" s="392" t="str">
        <f>B284</f>
        <v>UNDER 17 WOMEN HIGH JUMP</v>
      </c>
      <c r="K284" s="392"/>
      <c r="L284" s="392"/>
      <c r="M284" s="392"/>
      <c r="N284" s="392"/>
      <c r="O284" s="392"/>
      <c r="P284" s="2"/>
      <c r="Q284" s="96"/>
      <c r="R284" s="96"/>
      <c r="S284" s="48"/>
      <c r="T284" s="48"/>
      <c r="U284" s="2"/>
      <c r="V284" s="12"/>
      <c r="W284" s="12"/>
      <c r="X284" s="12"/>
      <c r="Y284" s="12"/>
      <c r="Z284" s="12"/>
      <c r="AA284" s="12"/>
      <c r="AB284" s="191"/>
      <c r="AC284" s="12"/>
      <c r="AD284" s="2"/>
      <c r="AE284" s="8"/>
      <c r="AF284" s="31"/>
      <c r="AG284" s="31"/>
      <c r="AH284" s="31"/>
      <c r="AI284" s="31"/>
      <c r="AJ284" s="31"/>
      <c r="AK284" s="31"/>
      <c r="AL284" s="31"/>
      <c r="AM284" s="31"/>
      <c r="AN284" s="31"/>
      <c r="AO284" s="31"/>
      <c r="AP284" s="31"/>
      <c r="AQ284" s="31"/>
      <c r="AR284" s="31"/>
      <c r="AS284" s="31"/>
      <c r="AT284" s="31"/>
      <c r="AU284" s="2"/>
      <c r="AV284" s="2"/>
      <c r="AW284" s="2"/>
      <c r="AX284" s="2"/>
      <c r="AY284" s="2"/>
      <c r="AZ284" s="2"/>
    </row>
    <row r="285" spans="1:52" ht="18.95" customHeight="1">
      <c r="A285" s="9">
        <v>1</v>
      </c>
      <c r="B285" s="364" t="s">
        <v>190</v>
      </c>
      <c r="C285" s="97">
        <v>1.45</v>
      </c>
      <c r="D285" s="41" t="str">
        <f>IF(B285=0,"",VLOOKUP(B285,$AI$234:$AK$249,3,FALSE))</f>
        <v>SAM PHILLIPS</v>
      </c>
      <c r="E285" s="41" t="str">
        <f>IF(B285=0,"",VLOOKUP(B285,$AU$8:$AW$23,3,FALSE))</f>
        <v>BANBURY</v>
      </c>
      <c r="F285" s="64" t="str">
        <f>IF(C285="","",IF($AU$259="T"," ",IF($AU$259="F",IF(C285&gt;=$AK$259,"G1",IF(C285&gt;=$AN$259,"G2",IF(C285&gt;=$AQ$259,"G3",IF(C285&gt;=$AT$259,"G4","")))))))</f>
        <v/>
      </c>
      <c r="G285" s="64" t="str">
        <f>IF(C285&gt;=BT213,"AW"," ")</f>
        <v>AW</v>
      </c>
      <c r="H285" s="393"/>
      <c r="I285" s="9">
        <v>1</v>
      </c>
      <c r="J285" s="364" t="s">
        <v>259</v>
      </c>
      <c r="K285" s="97">
        <v>1.25</v>
      </c>
      <c r="L285" s="41" t="str">
        <f>IF(J285=0,"",VLOOKUP(J285,$AI$234:$AK$249,3,FALSE))</f>
        <v>Rhea Walter</v>
      </c>
      <c r="M285" s="221" t="str">
        <f>IF(J285=0,"",VLOOKUP(J285,$AU$8:$AW$23,3,FALSE))</f>
        <v>TEAM KENNET</v>
      </c>
      <c r="N285" s="64" t="str">
        <f>IF(K285="","",IF($AU$259="T"," ",IF($AU$259="F",IF(K285&gt;=$AK$259,"G1",IF(K285&gt;=$AN$259,"G2",IF(K285&gt;=$AQ$259,"G3",IF(K285&gt;=$AT$259,"G4","")))))))</f>
        <v/>
      </c>
      <c r="O285" s="64" t="str">
        <f>IF(K285&gt;=BT213,"AW"," ")</f>
        <v xml:space="preserve"> </v>
      </c>
      <c r="P285" s="2"/>
      <c r="Q285" s="192" t="s">
        <v>0</v>
      </c>
      <c r="R285" s="192" t="s">
        <v>210</v>
      </c>
      <c r="S285" s="192">
        <f>IF(Q285=B285,8)+IF(Q285=B286,7)+IF(Q285=B287,6)+IF(Q285=B288,5)+IF(Q285=B289,4)+IF(Q285=B290,3)+IF(Q285=B291,2)+IF(Q285=B292,1)+IF(R285=B285,8)+IF(R285=B286,7)+IF(R285=B287,6)+IF(R285=B288,5)+IF(R285=B289,4)+IF(R285=B290,3)+IF(R285=B291,2)+IF(R285=B292,1)</f>
        <v>0</v>
      </c>
      <c r="T285" s="192">
        <f>IF(Q285=J285,8)+IF(Q285=J286,7)+IF(Q285=J287,6)+IF(Q285=J288,5)+IF(Q285=J289,4)+IF(Q285=J290,3)+IF(Q285=J291,2)+IF(Q285=J292,1)+IF(R285=J285,8)+IF(R285=J286,7)+IF(R285=J287,6)+IF(R285=J288,5)+IF(R285=J289,4)+IF(R285=J290,3)+IF(R285=J291,2)+IF(R285=J292,1)</f>
        <v>0</v>
      </c>
      <c r="U285" s="2"/>
      <c r="V285" s="95">
        <f>S285+T285</f>
        <v>0</v>
      </c>
      <c r="W285" s="12"/>
      <c r="X285" s="12"/>
      <c r="Y285" s="12"/>
      <c r="Z285" s="12"/>
      <c r="AA285" s="12"/>
      <c r="AB285" s="191"/>
      <c r="AC285" s="12"/>
      <c r="AD285" s="2"/>
      <c r="AE285" s="8"/>
      <c r="AF285" s="45"/>
      <c r="AG285" s="45"/>
      <c r="AH285" s="45"/>
      <c r="AI285" s="45"/>
      <c r="AJ285" s="45"/>
      <c r="AK285" s="45"/>
      <c r="AL285" s="45"/>
      <c r="AM285" s="45"/>
      <c r="AN285" s="45"/>
      <c r="AO285" s="45"/>
      <c r="AP285" s="45"/>
      <c r="AQ285" s="45"/>
      <c r="AR285" s="45"/>
      <c r="AS285" s="45"/>
      <c r="AT285" s="45"/>
      <c r="AU285" s="45"/>
      <c r="AV285" s="45"/>
      <c r="AW285" s="45"/>
    </row>
    <row r="286" spans="1:52" ht="18.95" customHeight="1">
      <c r="A286" s="9">
        <v>2</v>
      </c>
      <c r="B286" s="364" t="s">
        <v>258</v>
      </c>
      <c r="C286" s="97">
        <v>1.45</v>
      </c>
      <c r="D286" s="41" t="str">
        <f t="shared" ref="D286:D292" si="324">IF(B286=0,"",VLOOKUP(B286,$AI$234:$AK$249,3,FALSE))</f>
        <v>Yasmin Ryder</v>
      </c>
      <c r="E286" s="41" t="str">
        <f t="shared" ref="E286:E292" si="325">IF(B286=0,"",VLOOKUP(B286,$AU$8:$AW$23,3,FALSE))</f>
        <v>TEAM KENNET</v>
      </c>
      <c r="F286" s="64" t="str">
        <f t="shared" ref="F286:F292" si="326">IF(C286="","",IF($AU$259="T"," ",IF($AU$259="F",IF(C286&gt;=$AK$259,"G1",IF(C286&gt;=$AN$259,"G2",IF(C286&gt;=$AQ$259,"G3",IF(C286&gt;=$AT$259,"G4","")))))))</f>
        <v/>
      </c>
      <c r="G286" s="64" t="str">
        <f t="shared" ref="G286:G292" si="327">IF(C286&gt;=BT214,"AW"," ")</f>
        <v>AW</v>
      </c>
      <c r="H286" s="393"/>
      <c r="I286" s="9">
        <v>2</v>
      </c>
      <c r="J286" s="106"/>
      <c r="K286" s="97"/>
      <c r="L286" s="41" t="str">
        <f t="shared" ref="L286:L292" si="328">IF(J286=0,"",VLOOKUP(J286,$AI$234:$AK$249,3,FALSE))</f>
        <v/>
      </c>
      <c r="M286" s="221" t="str">
        <f t="shared" ref="M286:M292" si="329">IF(J286=0,"",VLOOKUP(J286,$AU$8:$AW$23,3,FALSE))</f>
        <v/>
      </c>
      <c r="N286" s="64" t="str">
        <f t="shared" ref="N286:N292" si="330">IF(K286="","",IF($AU$259="T"," ",IF($AU$259="F",IF(K286&gt;=$AK$259,"G1",IF(K286&gt;=$AN$259,"G2",IF(K286&gt;=$AQ$259,"G3",IF(K286&gt;=$AT$259,"G4","")))))))</f>
        <v/>
      </c>
      <c r="O286" s="64" t="str">
        <f t="shared" ref="O286:O292" si="331">IF(K286&gt;=BT214,"AW"," ")</f>
        <v xml:space="preserve"> </v>
      </c>
      <c r="P286" s="2"/>
      <c r="Q286" s="48" t="s">
        <v>190</v>
      </c>
      <c r="R286" s="48" t="s">
        <v>191</v>
      </c>
      <c r="S286" s="48">
        <f>IF(Q286=B285,8)+IF(Q286=B286,7)+IF(Q286=B287,6)+IF(Q286=B288,5)+IF(Q286=B289,4)+IF(Q286=B290,3)+IF(Q286=B291,2)+IF(Q286=B292,1)+IF(R286=B285,8)+IF(R286=B286,7)+IF(R286=B287,6)+IF(R286=B288,5)+IF(R286=B289,4)+IF(R286=B290,3)+IF(R286=B291,2)+IF(R286=B292,1)</f>
        <v>8</v>
      </c>
      <c r="T286" s="48">
        <f>IF(R286=J285,8)+IF(R286=J286,7)+IF(R286=J287,6)+IF(R286=J288,5)+IF(R286=J289,4)+IF(R286=J290,3)+IF(R286=J291,2)+IF(R286=J292,1)+IF(Q286=J285,8)+IF(Q286=J286,7)+IF(Q286=J287,6)+IF(Q286=J288,5)+IF(Q286=J289,4)+IF(Q286=J290,3)+IF(Q286=J291,2)+IF(Q286=J292,1)</f>
        <v>0</v>
      </c>
      <c r="U286" s="2"/>
      <c r="V286" s="12"/>
      <c r="W286" s="12">
        <f>S286+T286</f>
        <v>8</v>
      </c>
      <c r="X286" s="12"/>
      <c r="Y286" s="12"/>
      <c r="Z286" s="12"/>
      <c r="AA286" s="12"/>
      <c r="AB286" s="191"/>
      <c r="AC286" s="12"/>
      <c r="AD286" s="2"/>
      <c r="AE286" s="8"/>
      <c r="AF286" s="45"/>
      <c r="AG286" s="45"/>
      <c r="AH286" s="45"/>
      <c r="AI286" s="45"/>
      <c r="AJ286" s="45"/>
      <c r="AK286" s="45"/>
      <c r="AL286" s="45"/>
      <c r="AM286" s="45"/>
      <c r="AN286" s="45"/>
      <c r="AO286" s="45"/>
      <c r="AP286" s="45"/>
      <c r="AQ286" s="45"/>
      <c r="AR286" s="45"/>
      <c r="AS286" s="45"/>
      <c r="AT286" s="45"/>
      <c r="AU286" s="45"/>
      <c r="AV286" s="45"/>
      <c r="AW286" s="45"/>
    </row>
    <row r="287" spans="1:52" ht="18.95" customHeight="1">
      <c r="A287" s="9">
        <v>3</v>
      </c>
      <c r="B287" s="37"/>
      <c r="C287" s="97"/>
      <c r="D287" s="41" t="str">
        <f t="shared" si="324"/>
        <v/>
      </c>
      <c r="E287" s="41" t="str">
        <f t="shared" si="325"/>
        <v/>
      </c>
      <c r="F287" s="64" t="str">
        <f t="shared" si="326"/>
        <v/>
      </c>
      <c r="G287" s="64" t="str">
        <f t="shared" si="327"/>
        <v xml:space="preserve"> </v>
      </c>
      <c r="H287" s="393"/>
      <c r="I287" s="9">
        <v>3</v>
      </c>
      <c r="J287" s="106"/>
      <c r="K287" s="97"/>
      <c r="L287" s="41" t="str">
        <f t="shared" si="328"/>
        <v/>
      </c>
      <c r="M287" s="221" t="str">
        <f t="shared" si="329"/>
        <v/>
      </c>
      <c r="N287" s="64" t="str">
        <f t="shared" si="330"/>
        <v/>
      </c>
      <c r="O287" s="64" t="str">
        <f t="shared" si="331"/>
        <v xml:space="preserve"> </v>
      </c>
      <c r="P287" s="2"/>
      <c r="Q287" s="48" t="s">
        <v>1</v>
      </c>
      <c r="R287" s="48" t="s">
        <v>209</v>
      </c>
      <c r="S287" s="48">
        <f>IF(Q287=B285,8)+IF(Q287=B286,7)+IF(Q287=B287,6)+IF(Q287=B288,5)+IF(Q287=B289,4)+IF(Q287=B290,3)+IF(Q287=B291,2)+IF(Q287=B292,1)+IF(R287=B285,8)+IF(R287=B286,7)+IF(R287=B287,6)+IF(R287=B288,5)+IF(R287=B289,4)+IF(R287=B290,3)+IF(R287=B291,2)+IF(R287=B292,1)</f>
        <v>0</v>
      </c>
      <c r="T287" s="48">
        <f>IF(R287=J285,8)+IF(R287=J286,7)+IF(R287=J287,6)+IF(R287=J288,5)+IF(R287=J289,4)+IF(R287=J290,3)+IF(R287=J291,2)+IF(R287=J292,1)+IF(Q287=J285,8)+IF(Q287=J286,7)+IF(Q287=J287,6)+IF(Q287=J288,5)+IF(Q287=J289,4)+IF(Q287=J290,3)+IF(Q287=J291,2)+IF(Q287=J292,1)</f>
        <v>0</v>
      </c>
      <c r="U287" s="2"/>
      <c r="V287" s="12"/>
      <c r="W287" s="12"/>
      <c r="X287" s="12">
        <f>S287+T287</f>
        <v>0</v>
      </c>
      <c r="Y287" s="12"/>
      <c r="Z287" s="12"/>
      <c r="AA287" s="12"/>
      <c r="AB287" s="191"/>
      <c r="AC287" s="12"/>
      <c r="AD287" s="2"/>
      <c r="AE287" s="8"/>
      <c r="AF287" s="45"/>
      <c r="AG287" s="45"/>
      <c r="AH287" s="45"/>
      <c r="AI287" s="45"/>
      <c r="AJ287" s="45"/>
      <c r="AK287" s="45"/>
      <c r="AL287" s="45"/>
      <c r="AM287" s="45"/>
      <c r="AN287" s="45"/>
      <c r="AO287" s="45"/>
      <c r="AP287" s="45"/>
      <c r="AQ287" s="45"/>
      <c r="AR287" s="45"/>
      <c r="AS287" s="45"/>
      <c r="AT287" s="45"/>
      <c r="AU287" s="45"/>
      <c r="AV287" s="45"/>
      <c r="AW287" s="45"/>
    </row>
    <row r="288" spans="1:52" ht="18.95" customHeight="1">
      <c r="A288" s="9">
        <v>4</v>
      </c>
      <c r="B288" s="106"/>
      <c r="C288" s="97"/>
      <c r="D288" s="41" t="str">
        <f t="shared" si="324"/>
        <v/>
      </c>
      <c r="E288" s="41" t="str">
        <f t="shared" si="325"/>
        <v/>
      </c>
      <c r="F288" s="64" t="str">
        <f t="shared" si="326"/>
        <v/>
      </c>
      <c r="G288" s="64" t="str">
        <f t="shared" si="327"/>
        <v xml:space="preserve"> </v>
      </c>
      <c r="H288" s="393"/>
      <c r="I288" s="9">
        <v>4</v>
      </c>
      <c r="J288" s="106"/>
      <c r="K288" s="97"/>
      <c r="L288" s="41" t="str">
        <f t="shared" si="328"/>
        <v/>
      </c>
      <c r="M288" s="221" t="str">
        <f t="shared" si="329"/>
        <v/>
      </c>
      <c r="N288" s="64" t="str">
        <f t="shared" si="330"/>
        <v/>
      </c>
      <c r="O288" s="64" t="str">
        <f t="shared" si="331"/>
        <v xml:space="preserve"> </v>
      </c>
      <c r="P288" s="2"/>
      <c r="Q288" s="264" t="s">
        <v>258</v>
      </c>
      <c r="R288" s="264" t="s">
        <v>259</v>
      </c>
      <c r="S288" s="48">
        <f>IF(Q288=B285,8)+IF(Q288=B286,7)+IF(Q288=B287,6)+IF(Q288=B288,5)+IF(Q288=B289,4)+IF(Q288=B290,3)+IF(Q288=B291,2)+IF(Q288=B292,1)+IF(R288=B285,8)+IF(R288=B286,7)+IF(R288=B287,6)+IF(R288=B288,5)+IF(R288=B289,4)+IF(R288=B290,3)+IF(R288=B291,2)+IF(R288=B292,1)</f>
        <v>7</v>
      </c>
      <c r="T288" s="48">
        <f>IF(R288=J285,8)+IF(R288=J286,7)+IF(R288=J287,6)+IF(R288=J288,5)+IF(R288=J289,4)+IF(R288=J290,3)+IF(R288=J291,2)+IF(R288=J292,1)+IF(Q288=J285,8)+IF(Q288=J286,7)+IF(Q288=J287,6)+IF(Q288=J288,5)+IF(Q288=J289,4)+IF(Q288=J290,3)+IF(Q288=J291,2)+IF(Q288=J292,1)</f>
        <v>8</v>
      </c>
      <c r="U288" s="2"/>
      <c r="V288" s="12"/>
      <c r="W288" s="12"/>
      <c r="X288" s="12"/>
      <c r="Y288" s="12">
        <f>S288+T288</f>
        <v>15</v>
      </c>
      <c r="Z288" s="12"/>
      <c r="AA288" s="12"/>
      <c r="AB288" s="191"/>
      <c r="AC288" s="12"/>
      <c r="AD288" s="2"/>
      <c r="AE288" s="8"/>
      <c r="AF288" s="45"/>
      <c r="AG288" s="45"/>
      <c r="AH288" s="45"/>
      <c r="AI288" s="45"/>
      <c r="AJ288" s="45"/>
      <c r="AK288" s="45"/>
      <c r="AL288" s="45"/>
      <c r="AM288" s="45"/>
      <c r="AN288" s="45"/>
      <c r="AO288" s="45"/>
      <c r="AP288" s="45"/>
      <c r="AQ288" s="45"/>
      <c r="AR288" s="45"/>
      <c r="AS288" s="45"/>
      <c r="AT288" s="45"/>
      <c r="AU288" s="45"/>
      <c r="AV288" s="45"/>
      <c r="AW288" s="45"/>
    </row>
    <row r="289" spans="1:52" ht="18.95" customHeight="1">
      <c r="A289" s="9">
        <v>5</v>
      </c>
      <c r="B289" s="106"/>
      <c r="C289" s="97"/>
      <c r="D289" s="41" t="str">
        <f t="shared" si="324"/>
        <v/>
      </c>
      <c r="E289" s="41" t="str">
        <f t="shared" si="325"/>
        <v/>
      </c>
      <c r="F289" s="64" t="str">
        <f t="shared" si="326"/>
        <v/>
      </c>
      <c r="G289" s="64" t="str">
        <f t="shared" si="327"/>
        <v xml:space="preserve"> </v>
      </c>
      <c r="H289" s="393"/>
      <c r="I289" s="9">
        <v>5</v>
      </c>
      <c r="J289" s="106"/>
      <c r="K289" s="97"/>
      <c r="L289" s="41" t="str">
        <f t="shared" si="328"/>
        <v/>
      </c>
      <c r="M289" s="221" t="str">
        <f t="shared" si="329"/>
        <v/>
      </c>
      <c r="N289" s="64" t="str">
        <f t="shared" si="330"/>
        <v/>
      </c>
      <c r="O289" s="64" t="str">
        <f t="shared" si="331"/>
        <v xml:space="preserve"> </v>
      </c>
      <c r="P289" s="2"/>
      <c r="Q289" s="48" t="s">
        <v>20</v>
      </c>
      <c r="R289" s="48" t="s">
        <v>19</v>
      </c>
      <c r="S289" s="48">
        <f>IF(Q289=B285,8)+IF(Q289=B286,7)+IF(Q289=B287,6)+IF(Q289=B288,5)+IF(Q289=B289,4)+IF(Q289=B290,3)+IF(Q289=B291,2)+IF(Q289=B292,1)+IF(R289=B285,8)+IF(R289=B286,7)+IF(R289=B287,6)+IF(R289=B288,5)+IF(R289=B289,4)+IF(R289=B290,3)+IF(R289=B291,2)+IF(R289=B292,1)</f>
        <v>0</v>
      </c>
      <c r="T289" s="48">
        <f>IF(R289=J285,8)+IF(R289=J286,7)+IF(R289=J287,6)+IF(R289=J288,5)+IF(R289=J289,4)+IF(R289=J290,3)+IF(R289=J291,2)+IF(R289=J292,1)+IF(Q289=J285,8)+IF(Q289=J286,7)+IF(Q289=J287,6)+IF(Q289=J288,5)+IF(Q289=J289,4)+IF(Q289=J290,3)+IF(Q289=J291,2)+IF(Q289=J292,1)</f>
        <v>0</v>
      </c>
      <c r="U289" s="2"/>
      <c r="V289" s="12"/>
      <c r="W289" s="12"/>
      <c r="X289" s="12"/>
      <c r="Y289" s="12"/>
      <c r="Z289" s="12">
        <f>S289+T289</f>
        <v>0</v>
      </c>
      <c r="AA289" s="12"/>
      <c r="AB289" s="191"/>
      <c r="AC289" s="12"/>
      <c r="AD289" s="2"/>
      <c r="AE289" s="8"/>
    </row>
    <row r="290" spans="1:52" ht="18.95" customHeight="1">
      <c r="A290" s="9">
        <v>6</v>
      </c>
      <c r="B290" s="106"/>
      <c r="C290" s="97"/>
      <c r="D290" s="41" t="str">
        <f t="shared" si="324"/>
        <v/>
      </c>
      <c r="E290" s="41" t="str">
        <f t="shared" si="325"/>
        <v/>
      </c>
      <c r="F290" s="64" t="str">
        <f t="shared" si="326"/>
        <v/>
      </c>
      <c r="G290" s="64" t="str">
        <f t="shared" si="327"/>
        <v xml:space="preserve"> </v>
      </c>
      <c r="H290" s="393"/>
      <c r="I290" s="9">
        <v>6</v>
      </c>
      <c r="J290" s="106"/>
      <c r="K290" s="97"/>
      <c r="L290" s="41" t="str">
        <f t="shared" si="328"/>
        <v/>
      </c>
      <c r="M290" s="221" t="str">
        <f t="shared" si="329"/>
        <v/>
      </c>
      <c r="N290" s="64" t="str">
        <f t="shared" si="330"/>
        <v/>
      </c>
      <c r="O290" s="64" t="str">
        <f t="shared" si="331"/>
        <v xml:space="preserve"> </v>
      </c>
      <c r="P290" s="2"/>
      <c r="Q290" s="48" t="s">
        <v>188</v>
      </c>
      <c r="R290" s="48" t="s">
        <v>189</v>
      </c>
      <c r="S290" s="48">
        <f>IF(Q290=B285,8)+IF(Q290=B286,7)+IF(Q290=B287,6)+IF(Q290=B288,5)+IF(Q290=B289,4)+IF(Q290=B290,3)+IF(Q290=B291,2)+IF(Q290=B292,1)+IF(R290=B285,8)+IF(R290=B286,7)+IF(R290=B287,6)+IF(R290=B288,5)+IF(R290=B289,4)+IF(R290=B290,3)+IF(R290=B291,2)+IF(R290=B292,1)</f>
        <v>0</v>
      </c>
      <c r="T290" s="48">
        <f>IF(R290=J285,8)+IF(R290=J286,7)+IF(R290=J287,6)+IF(R290=J288,5)+IF(R290=J289,4)+IF(R290=J290,3)+IF(R290=J291,2)+IF(R290=J292,1)+IF(Q290=J285,8)+IF(Q290=J286,7)+IF(Q290=J287,6)+IF(Q290=J288,5)+IF(Q290=J289,4)+IF(Q290=J290,3)+IF(Q290=J291,2)+IF(Q290=J292,1)</f>
        <v>0</v>
      </c>
      <c r="U290" s="2"/>
      <c r="V290" s="12"/>
      <c r="W290" s="12"/>
      <c r="X290" s="12"/>
      <c r="Y290" s="12"/>
      <c r="Z290" s="12"/>
      <c r="AA290" s="12">
        <f>S290+T290</f>
        <v>0</v>
      </c>
      <c r="AB290" s="191"/>
      <c r="AC290" s="12"/>
      <c r="AD290" s="2"/>
      <c r="AE290" s="8"/>
    </row>
    <row r="291" spans="1:52" ht="18.95" customHeight="1">
      <c r="A291" s="9">
        <v>7</v>
      </c>
      <c r="B291" s="106"/>
      <c r="C291" s="97"/>
      <c r="D291" s="41" t="str">
        <f t="shared" si="324"/>
        <v/>
      </c>
      <c r="E291" s="41" t="str">
        <f t="shared" si="325"/>
        <v/>
      </c>
      <c r="F291" s="64" t="str">
        <f t="shared" si="326"/>
        <v/>
      </c>
      <c r="G291" s="64" t="str">
        <f t="shared" si="327"/>
        <v xml:space="preserve"> </v>
      </c>
      <c r="H291" s="393"/>
      <c r="I291" s="9">
        <v>7</v>
      </c>
      <c r="J291" s="106"/>
      <c r="K291" s="97"/>
      <c r="L291" s="41" t="str">
        <f t="shared" si="328"/>
        <v/>
      </c>
      <c r="M291" s="221" t="str">
        <f t="shared" si="329"/>
        <v/>
      </c>
      <c r="N291" s="64" t="str">
        <f t="shared" si="330"/>
        <v/>
      </c>
      <c r="O291" s="64" t="str">
        <f t="shared" si="331"/>
        <v xml:space="preserve"> </v>
      </c>
      <c r="P291" s="2"/>
      <c r="Q291" s="48" t="s">
        <v>227</v>
      </c>
      <c r="R291" s="48" t="s">
        <v>228</v>
      </c>
      <c r="S291" s="48">
        <f>IF(Q291=B285,8)+IF(Q291=B286,7)+IF(Q291=B287,6)+IF(Q291=B288,5)+IF(Q291=B289,4)+IF(Q291=B290,3)+IF(Q291=B291,2)+IF(Q291=B292,1)+IF(R291=B285,8)+IF(R291=B286,7)+IF(R291=B287,6)+IF(R291=B288,5)+IF(R291=B289,4)+IF(R291=B290,3)+IF(R291=B291,2)+IF(R291=B292,1)</f>
        <v>0</v>
      </c>
      <c r="T291" s="48">
        <f>IF(R291=J285,8)+IF(R291=J286,7)+IF(R291=J287,6)+IF(R291=J288,5)+IF(R291=J289,4)+IF(R291=J290,3)+IF(R291=J291,2)+IF(R291=J292,1)+IF(Q291=J285,8)+IF(Q291=J286,7)+IF(Q291=J287,6)+IF(Q291=J288,5)+IF(Q291=J289,4)+IF(Q291=J290,3)+IF(Q291=J291,2)+IF(Q291=J292,1)</f>
        <v>0</v>
      </c>
      <c r="U291" s="2"/>
      <c r="V291" s="12"/>
      <c r="W291" s="12"/>
      <c r="X291" s="12"/>
      <c r="Y291" s="12"/>
      <c r="Z291" s="12"/>
      <c r="AA291" s="12"/>
      <c r="AB291" s="191">
        <f>S291+T291</f>
        <v>0</v>
      </c>
      <c r="AC291" s="12"/>
      <c r="AD291" s="2"/>
      <c r="AE291" s="8"/>
    </row>
    <row r="292" spans="1:52" ht="18.95" customHeight="1">
      <c r="A292" s="9">
        <v>8</v>
      </c>
      <c r="B292" s="106"/>
      <c r="C292" s="97"/>
      <c r="D292" s="41" t="str">
        <f t="shared" si="324"/>
        <v/>
      </c>
      <c r="E292" s="41" t="str">
        <f t="shared" si="325"/>
        <v/>
      </c>
      <c r="F292" s="64" t="str">
        <f t="shared" si="326"/>
        <v/>
      </c>
      <c r="G292" s="64" t="str">
        <f t="shared" si="327"/>
        <v xml:space="preserve"> </v>
      </c>
      <c r="H292" s="393"/>
      <c r="I292" s="9">
        <v>8</v>
      </c>
      <c r="J292" s="106"/>
      <c r="K292" s="97"/>
      <c r="L292" s="41" t="str">
        <f t="shared" si="328"/>
        <v/>
      </c>
      <c r="M292" s="221" t="str">
        <f t="shared" si="329"/>
        <v/>
      </c>
      <c r="N292" s="64" t="str">
        <f t="shared" si="330"/>
        <v/>
      </c>
      <c r="O292" s="64" t="str">
        <f t="shared" si="331"/>
        <v xml:space="preserve"> </v>
      </c>
      <c r="P292" s="2"/>
      <c r="Q292" s="48" t="s">
        <v>208</v>
      </c>
      <c r="R292" s="48" t="s">
        <v>211</v>
      </c>
      <c r="S292" s="48">
        <f>IF(Q292=B285,8)+IF(Q292=B286,7)+IF(Q292=B287,6)+IF(Q292=B288,5)+IF(Q292=B289,4)+IF(Q292=B290,3)+IF(Q292=B291,2)+IF(Q292=B292,1)+IF(R292=B285,8)+IF(R292=B286,7)+IF(R292=B287,6)+IF(R292=B288,5)+IF(R292=B289,4)+IF(R292=B290,3)+IF(R292=B291,2)+IF(R292=B292,1)</f>
        <v>0</v>
      </c>
      <c r="T292" s="48">
        <f>IF(R292=J285,8)+IF(R292=J286,7)+IF(R292=J287,6)+IF(R292=J288,5)+IF(R292=J289,4)+IF(R292=J290,3)+IF(R292=J291,2)+IF(R292=J292,1)+IF(Q292=J285,8)+IF(Q292=J286,7)+IF(Q292=J287,6)+IF(Q292=J288,5)+IF(Q292=J289,4)+IF(Q292=J290,3)+IF(Q292=J291,2)+IF(Q292=J292,1)</f>
        <v>0</v>
      </c>
      <c r="U292" s="2"/>
      <c r="V292" s="12"/>
      <c r="W292" s="12"/>
      <c r="X292" s="12"/>
      <c r="Y292" s="12"/>
      <c r="Z292" s="12"/>
      <c r="AA292" s="12"/>
      <c r="AB292" s="191"/>
      <c r="AC292" s="12">
        <f>S292+T292</f>
        <v>0</v>
      </c>
      <c r="AD292" s="2"/>
      <c r="AE292" s="8"/>
      <c r="AF292" s="2"/>
      <c r="AG292" s="2"/>
      <c r="AH292" s="2"/>
      <c r="AI292" s="2"/>
      <c r="AJ292" s="2"/>
      <c r="AK292" s="2"/>
      <c r="AL292" s="2"/>
      <c r="AM292" s="2"/>
      <c r="AN292" s="2"/>
      <c r="AO292" s="2"/>
      <c r="AP292" s="2"/>
      <c r="AQ292" s="2"/>
      <c r="AR292" s="2"/>
      <c r="AS292" s="2"/>
      <c r="AT292" s="2"/>
      <c r="AU292" s="2"/>
      <c r="AV292" s="2"/>
      <c r="AW292" s="2"/>
      <c r="AX292" s="2"/>
      <c r="AY292" s="2"/>
      <c r="AZ292" s="2"/>
    </row>
    <row r="293" spans="1:52" ht="0.2" customHeight="1">
      <c r="A293" s="206"/>
      <c r="B293" s="418" t="s">
        <v>247</v>
      </c>
      <c r="C293" s="392"/>
      <c r="D293" s="392"/>
      <c r="E293" s="392"/>
      <c r="F293" s="392"/>
      <c r="G293" s="392"/>
      <c r="H293" s="207"/>
      <c r="I293" s="206"/>
      <c r="J293" s="392" t="str">
        <f>B293</f>
        <v>UNDER 17 WOMEN TRIPLE JUMP</v>
      </c>
      <c r="K293" s="392"/>
      <c r="L293" s="392"/>
      <c r="M293" s="392"/>
      <c r="N293" s="392"/>
      <c r="O293" s="392"/>
      <c r="P293" s="2"/>
      <c r="Q293" s="96"/>
      <c r="R293" s="96"/>
      <c r="S293" s="48"/>
      <c r="T293" s="48"/>
      <c r="U293" s="2"/>
      <c r="V293" s="12"/>
      <c r="W293" s="12"/>
      <c r="X293" s="12"/>
      <c r="Y293" s="12"/>
      <c r="Z293" s="12"/>
      <c r="AA293" s="12"/>
      <c r="AB293" s="191"/>
      <c r="AC293" s="12"/>
      <c r="AD293" s="2"/>
      <c r="AE293" s="8"/>
      <c r="AF293" s="31"/>
      <c r="AG293" s="31"/>
      <c r="AH293" s="31"/>
      <c r="AI293" s="31"/>
      <c r="AJ293" s="31"/>
      <c r="AK293" s="31"/>
      <c r="AL293" s="31"/>
      <c r="AM293" s="31"/>
      <c r="AN293" s="31"/>
      <c r="AO293" s="31"/>
      <c r="AP293" s="31"/>
      <c r="AQ293" s="31"/>
      <c r="AR293" s="31"/>
      <c r="AS293" s="31"/>
      <c r="AT293" s="31"/>
      <c r="AU293" s="2"/>
      <c r="AV293" s="2"/>
      <c r="AW293" s="2"/>
      <c r="AX293" s="2"/>
      <c r="AY293" s="2"/>
      <c r="AZ293" s="2"/>
    </row>
    <row r="294" spans="1:52" ht="0.2" customHeight="1">
      <c r="A294" s="9"/>
      <c r="B294" s="106"/>
      <c r="C294" s="97"/>
      <c r="D294" s="41" t="str">
        <f>IF(B294=0,"",VLOOKUP(B294,$AU$234:$AW$249,3,FALSE))</f>
        <v/>
      </c>
      <c r="E294" s="41" t="str">
        <f>IF(B294=0,"",VLOOKUP(B294,$AU$8:$AW$23,3,FALSE))</f>
        <v/>
      </c>
      <c r="F294" s="64" t="str">
        <f>IF(C294="","",IF($AU$264="T"," ",IF($AU$264="F",IF(C294&gt;=$AK$264,"G1",IF(C294&gt;=$AN$264,"G2",IF(C294&gt;=$AQ$264,"G3",IF(C294&gt;=$AT$264,"G4","")))))))</f>
        <v/>
      </c>
      <c r="G294" s="64" t="str">
        <f>IF(C294&gt;=BZ213,"AW"," ")</f>
        <v xml:space="preserve"> </v>
      </c>
      <c r="H294" s="393"/>
      <c r="I294" s="9"/>
      <c r="J294" s="106"/>
      <c r="K294" s="97"/>
      <c r="L294" s="41" t="str">
        <f>IF(J294=0,"",VLOOKUP(J294,$AU$234:$AW$249,3,FALSE))</f>
        <v/>
      </c>
      <c r="M294" s="221" t="str">
        <f>IF(J294=0,"",VLOOKUP(J294,$AU$8:$AW$23,3,FALSE))</f>
        <v/>
      </c>
      <c r="N294" s="64" t="str">
        <f>IF(K294="","",IF($AU$264="T"," ",IF($AU$264="F",IF(K294&gt;=$AK$264,"G1",IF(K294&gt;=$AN$264,"G2",IF(K294&gt;=$AQ$264,"G3",IF(K294&gt;=$AT$264,"G4","")))))))</f>
        <v/>
      </c>
      <c r="O294" s="64" t="str">
        <f>IF(K294&gt;=BZ213,"AW"," ")</f>
        <v xml:space="preserve"> </v>
      </c>
      <c r="P294" s="2"/>
      <c r="Q294" s="192" t="s">
        <v>0</v>
      </c>
      <c r="R294" s="192" t="s">
        <v>210</v>
      </c>
      <c r="S294" s="192">
        <f>IF(Q294=B294,8)+IF(Q294=B295,7)+IF(Q294=B296,6)+IF(Q294=B297,5)+IF(Q294=B298,4)+IF(Q294=B299,3)+IF(Q294=B300,2)+IF(Q294=B301,1)+IF(R294=B294,8)+IF(R294=B295,7)+IF(R294=B296,6)+IF(R294=B297,5)+IF(R294=B298,4)+IF(R294=B299,3)+IF(R294=B300,2)+IF(R294=B301,1)</f>
        <v>0</v>
      </c>
      <c r="T294" s="192">
        <f>IF(Q294=J294,8)+IF(Q294=J295,7)+IF(Q294=J296,6)+IF(Q294=J297,5)+IF(Q294=J298,4)+IF(Q294=J299,3)+IF(Q294=J300,2)+IF(Q294=J301,1)+IF(R294=J294,8)+IF(R294=J295,7)+IF(R294=J296,6)+IF(R294=J297,5)+IF(R294=J298,4)+IF(R294=J299,3)+IF(R294=J300,2)+IF(R294=J301,1)</f>
        <v>0</v>
      </c>
      <c r="U294" s="2"/>
      <c r="V294" s="95">
        <f>S294+T294</f>
        <v>0</v>
      </c>
      <c r="W294" s="12"/>
      <c r="X294" s="12"/>
      <c r="Y294" s="12"/>
      <c r="Z294" s="12"/>
      <c r="AA294" s="12"/>
      <c r="AB294" s="191"/>
      <c r="AC294" s="12"/>
      <c r="AD294" s="2"/>
      <c r="AE294" s="8"/>
      <c r="AF294" s="45"/>
      <c r="AG294" s="45"/>
      <c r="AH294" s="45"/>
      <c r="AI294" s="45"/>
      <c r="AJ294" s="45"/>
      <c r="AK294" s="45"/>
      <c r="AL294" s="45"/>
      <c r="AM294" s="45"/>
      <c r="AN294" s="45"/>
      <c r="AO294" s="45"/>
      <c r="AP294" s="45"/>
      <c r="AQ294" s="45"/>
      <c r="AR294" s="45"/>
      <c r="AS294" s="45"/>
      <c r="AT294" s="45"/>
      <c r="AU294" s="45"/>
      <c r="AV294" s="45"/>
      <c r="AW294" s="45"/>
    </row>
    <row r="295" spans="1:52" ht="0.2" customHeight="1">
      <c r="A295" s="9"/>
      <c r="B295" s="106"/>
      <c r="C295" s="97"/>
      <c r="D295" s="41" t="str">
        <f t="shared" ref="D295:D301" si="332">IF(B295=0,"",VLOOKUP(B295,$AU$234:$AW$249,3,FALSE))</f>
        <v/>
      </c>
      <c r="E295" s="41" t="str">
        <f t="shared" ref="E295:E301" si="333">IF(B295=0,"",VLOOKUP(B295,$AU$8:$AW$23,3,FALSE))</f>
        <v/>
      </c>
      <c r="F295" s="64" t="str">
        <f t="shared" ref="F295:F301" si="334">IF(C295="","",IF($AU$264="T"," ",IF($AU$264="F",IF(C295&gt;=$AK$264,"G1",IF(C295&gt;=$AN$264,"G2",IF(C295&gt;=$AQ$264,"G3",IF(C295&gt;=$AT$264,"G4","")))))))</f>
        <v/>
      </c>
      <c r="G295" s="64" t="str">
        <f t="shared" ref="G295:G301" si="335">IF(C295&gt;=BZ214,"AW"," ")</f>
        <v xml:space="preserve"> </v>
      </c>
      <c r="H295" s="393"/>
      <c r="I295" s="9"/>
      <c r="J295" s="106"/>
      <c r="K295" s="97"/>
      <c r="L295" s="41" t="str">
        <f t="shared" ref="L295:L301" si="336">IF(J295=0,"",VLOOKUP(J295,$AU$234:$AW$249,3,FALSE))</f>
        <v/>
      </c>
      <c r="M295" s="221" t="str">
        <f t="shared" ref="M295:M301" si="337">IF(J295=0,"",VLOOKUP(J295,$AU$8:$AW$23,3,FALSE))</f>
        <v/>
      </c>
      <c r="N295" s="64" t="str">
        <f t="shared" ref="N295:N301" si="338">IF(K295="","",IF($AU$264="T"," ",IF($AU$264="F",IF(K295&gt;=$AK$264,"G1",IF(K295&gt;=$AN$264,"G2",IF(K295&gt;=$AQ$264,"G3",IF(K295&gt;=$AT$264,"G4","")))))))</f>
        <v/>
      </c>
      <c r="O295" s="64" t="str">
        <f t="shared" ref="O295:O301" si="339">IF(K295&gt;=BZ214,"AW"," ")</f>
        <v xml:space="preserve"> </v>
      </c>
      <c r="P295" s="2"/>
      <c r="Q295" s="48" t="s">
        <v>190</v>
      </c>
      <c r="R295" s="48" t="s">
        <v>191</v>
      </c>
      <c r="S295" s="48">
        <f>IF(Q295=B294,8)+IF(Q295=B295,7)+IF(Q295=B296,6)+IF(Q295=B297,5)+IF(Q295=B298,4)+IF(Q295=B299,3)+IF(Q295=B300,2)+IF(Q295=B301,1)+IF(R295=B294,8)+IF(R295=B295,7)+IF(R295=B296,6)+IF(R295=B297,5)+IF(R295=B298,4)+IF(R295=B299,3)+IF(R295=B300,2)+IF(R295=B301,1)</f>
        <v>0</v>
      </c>
      <c r="T295" s="48">
        <f>IF(R295=J294,8)+IF(R295=J295,7)+IF(R295=J296,6)+IF(R295=J297,5)+IF(R295=J298,4)+IF(R295=J299,3)+IF(R295=J300,2)+IF(R295=J301,1)+IF(Q295=J294,8)+IF(Q295=J295,7)+IF(Q295=J296,6)+IF(Q295=J297,5)+IF(Q295=J298,4)+IF(Q295=J299,3)+IF(Q295=J300,2)+IF(Q295=J301,1)</f>
        <v>0</v>
      </c>
      <c r="U295" s="2"/>
      <c r="V295" s="12"/>
      <c r="W295" s="12">
        <f>S295+T295</f>
        <v>0</v>
      </c>
      <c r="X295" s="12"/>
      <c r="Y295" s="12"/>
      <c r="Z295" s="12"/>
      <c r="AA295" s="12"/>
      <c r="AB295" s="191"/>
      <c r="AC295" s="12"/>
      <c r="AD295" s="2"/>
      <c r="AE295" s="8"/>
      <c r="AF295" s="45"/>
      <c r="AG295" s="45"/>
      <c r="AH295" s="45"/>
      <c r="AI295" s="45"/>
      <c r="AJ295" s="45"/>
      <c r="AK295" s="45"/>
      <c r="AL295" s="45"/>
      <c r="AM295" s="45"/>
      <c r="AN295" s="45"/>
      <c r="AO295" s="45"/>
      <c r="AP295" s="45"/>
      <c r="AQ295" s="45"/>
      <c r="AR295" s="45"/>
      <c r="AS295" s="45"/>
      <c r="AT295" s="45"/>
      <c r="AU295" s="45"/>
      <c r="AV295" s="45"/>
      <c r="AW295" s="45"/>
    </row>
    <row r="296" spans="1:52" ht="0.2" customHeight="1">
      <c r="A296" s="9"/>
      <c r="B296" s="106"/>
      <c r="C296" s="97"/>
      <c r="D296" s="41" t="str">
        <f t="shared" si="332"/>
        <v/>
      </c>
      <c r="E296" s="41" t="str">
        <f t="shared" si="333"/>
        <v/>
      </c>
      <c r="F296" s="64" t="str">
        <f t="shared" si="334"/>
        <v/>
      </c>
      <c r="G296" s="64" t="str">
        <f t="shared" si="335"/>
        <v xml:space="preserve"> </v>
      </c>
      <c r="H296" s="393"/>
      <c r="I296" s="9"/>
      <c r="J296" s="106"/>
      <c r="K296" s="97"/>
      <c r="L296" s="41" t="str">
        <f t="shared" si="336"/>
        <v/>
      </c>
      <c r="M296" s="221" t="str">
        <f t="shared" si="337"/>
        <v/>
      </c>
      <c r="N296" s="64" t="str">
        <f t="shared" si="338"/>
        <v/>
      </c>
      <c r="O296" s="64" t="str">
        <f t="shared" si="339"/>
        <v xml:space="preserve"> </v>
      </c>
      <c r="P296" s="2"/>
      <c r="Q296" s="48" t="s">
        <v>1</v>
      </c>
      <c r="R296" s="48" t="s">
        <v>209</v>
      </c>
      <c r="S296" s="48">
        <f>IF(Q296=B294,8)+IF(Q296=B295,7)+IF(Q296=B296,6)+IF(Q296=B297,5)+IF(Q296=B298,4)+IF(Q296=B299,3)+IF(Q296=B300,2)+IF(Q296=B301,1)+IF(R296=B294,8)+IF(R296=B295,7)+IF(R296=B296,6)+IF(R296=B297,5)+IF(R296=B298,4)+IF(R296=B299,3)+IF(R296=B300,2)+IF(R296=B301,1)</f>
        <v>0</v>
      </c>
      <c r="T296" s="48">
        <f>IF(R296=J294,8)+IF(R296=J295,7)+IF(R296=J296,6)+IF(R296=J297,5)+IF(R296=J298,4)+IF(R296=J299,3)+IF(R296=J300,2)+IF(R296=J301,1)+IF(Q296=J294,8)+IF(Q296=J295,7)+IF(Q296=J296,6)+IF(Q296=J297,5)+IF(Q296=J298,4)+IF(Q296=J299,3)+IF(Q296=J300,2)+IF(Q296=J301,1)</f>
        <v>0</v>
      </c>
      <c r="U296" s="2"/>
      <c r="V296" s="12"/>
      <c r="W296" s="12"/>
      <c r="X296" s="12">
        <f>S296+T296</f>
        <v>0</v>
      </c>
      <c r="Y296" s="12"/>
      <c r="Z296" s="12"/>
      <c r="AA296" s="12"/>
      <c r="AB296" s="191"/>
      <c r="AC296" s="12"/>
      <c r="AD296" s="2"/>
      <c r="AE296" s="8"/>
      <c r="AF296" s="45"/>
      <c r="AG296" s="45"/>
      <c r="AH296" s="45"/>
      <c r="AI296" s="45"/>
      <c r="AJ296" s="45"/>
      <c r="AK296" s="45"/>
      <c r="AL296" s="45"/>
      <c r="AM296" s="45"/>
      <c r="AN296" s="45"/>
      <c r="AO296" s="45"/>
      <c r="AP296" s="45"/>
      <c r="AQ296" s="45"/>
      <c r="AR296" s="45"/>
      <c r="AS296" s="45"/>
      <c r="AT296" s="45"/>
      <c r="AU296" s="45"/>
      <c r="AV296" s="45"/>
      <c r="AW296" s="45"/>
    </row>
    <row r="297" spans="1:52" ht="0.2" customHeight="1">
      <c r="A297" s="9"/>
      <c r="B297" s="106"/>
      <c r="C297" s="97"/>
      <c r="D297" s="41" t="str">
        <f t="shared" si="332"/>
        <v/>
      </c>
      <c r="E297" s="41" t="str">
        <f t="shared" si="333"/>
        <v/>
      </c>
      <c r="F297" s="64" t="str">
        <f t="shared" si="334"/>
        <v/>
      </c>
      <c r="G297" s="64" t="str">
        <f t="shared" si="335"/>
        <v xml:space="preserve"> </v>
      </c>
      <c r="H297" s="393"/>
      <c r="I297" s="9"/>
      <c r="J297" s="106"/>
      <c r="K297" s="97"/>
      <c r="L297" s="41" t="str">
        <f t="shared" si="336"/>
        <v/>
      </c>
      <c r="M297" s="221" t="str">
        <f t="shared" si="337"/>
        <v/>
      </c>
      <c r="N297" s="64" t="str">
        <f t="shared" si="338"/>
        <v/>
      </c>
      <c r="O297" s="64" t="str">
        <f t="shared" si="339"/>
        <v xml:space="preserve"> </v>
      </c>
      <c r="P297" s="2"/>
      <c r="Q297" s="264" t="s">
        <v>258</v>
      </c>
      <c r="R297" s="264" t="s">
        <v>259</v>
      </c>
      <c r="S297" s="48">
        <f>IF(Q297=B294,8)+IF(Q297=B295,7)+IF(Q297=B296,6)+IF(Q297=B297,5)+IF(Q297=B298,4)+IF(Q297=B299,3)+IF(Q297=B300,2)+IF(Q297=B301,1)+IF(R297=B294,8)+IF(R297=B295,7)+IF(R297=B296,6)+IF(R297=B297,5)+IF(R297=B298,4)+IF(R297=B299,3)+IF(R297=B300,2)+IF(R297=B301,1)</f>
        <v>0</v>
      </c>
      <c r="T297" s="48">
        <f>IF(R297=J294,8)+IF(R297=J295,7)+IF(R297=J296,6)+IF(R297=J297,5)+IF(R297=J298,4)+IF(R297=J299,3)+IF(R297=J300,2)+IF(R297=J301,1)+IF(Q297=J294,8)+IF(Q297=J295,7)+IF(Q297=J296,6)+IF(Q297=J297,5)+IF(Q297=J298,4)+IF(Q297=J299,3)+IF(Q297=J300,2)+IF(Q297=J301,1)</f>
        <v>0</v>
      </c>
      <c r="U297" s="2"/>
      <c r="V297" s="12"/>
      <c r="W297" s="12"/>
      <c r="X297" s="12"/>
      <c r="Y297" s="12">
        <f>S297+T297</f>
        <v>0</v>
      </c>
      <c r="Z297" s="12"/>
      <c r="AA297" s="12"/>
      <c r="AB297" s="191"/>
      <c r="AC297" s="12"/>
      <c r="AD297" s="2"/>
      <c r="AE297" s="8"/>
      <c r="AF297" s="45"/>
      <c r="AG297" s="45"/>
      <c r="AH297" s="45"/>
      <c r="AI297" s="45"/>
      <c r="AJ297" s="45"/>
      <c r="AK297" s="45"/>
      <c r="AL297" s="45"/>
      <c r="AM297" s="45"/>
      <c r="AN297" s="45"/>
      <c r="AO297" s="45"/>
      <c r="AP297" s="45"/>
      <c r="AQ297" s="45"/>
      <c r="AR297" s="45"/>
      <c r="AS297" s="45"/>
      <c r="AT297" s="45"/>
      <c r="AU297" s="45"/>
      <c r="AV297" s="45"/>
      <c r="AW297" s="45"/>
    </row>
    <row r="298" spans="1:52" ht="0.2" customHeight="1">
      <c r="A298" s="9"/>
      <c r="B298" s="106"/>
      <c r="C298" s="97"/>
      <c r="D298" s="41" t="str">
        <f t="shared" si="332"/>
        <v/>
      </c>
      <c r="E298" s="41" t="str">
        <f t="shared" si="333"/>
        <v/>
      </c>
      <c r="F298" s="64" t="str">
        <f t="shared" si="334"/>
        <v/>
      </c>
      <c r="G298" s="64" t="str">
        <f t="shared" si="335"/>
        <v xml:space="preserve"> </v>
      </c>
      <c r="H298" s="393"/>
      <c r="I298" s="9"/>
      <c r="J298" s="106"/>
      <c r="K298" s="97"/>
      <c r="L298" s="41" t="str">
        <f t="shared" si="336"/>
        <v/>
      </c>
      <c r="M298" s="221" t="str">
        <f t="shared" si="337"/>
        <v/>
      </c>
      <c r="N298" s="64" t="str">
        <f t="shared" si="338"/>
        <v/>
      </c>
      <c r="O298" s="64" t="str">
        <f t="shared" si="339"/>
        <v xml:space="preserve"> </v>
      </c>
      <c r="P298" s="2"/>
      <c r="Q298" s="48" t="s">
        <v>20</v>
      </c>
      <c r="R298" s="48" t="s">
        <v>19</v>
      </c>
      <c r="S298" s="48">
        <f>IF(Q298=B294,8)+IF(Q298=B295,7)+IF(Q298=B296,6)+IF(Q298=B297,5)+IF(Q298=B298,4)+IF(Q298=B299,3)+IF(Q298=B300,2)+IF(Q298=B301,1)+IF(R298=B294,8)+IF(R298=B295,7)+IF(R298=B296,6)+IF(R298=B297,5)+IF(R298=B298,4)+IF(R298=B299,3)+IF(R298=B300,2)+IF(R298=B301,1)</f>
        <v>0</v>
      </c>
      <c r="T298" s="48">
        <f>IF(R298=J294,8)+IF(R298=J295,7)+IF(R298=J296,6)+IF(R298=J297,5)+IF(R298=J298,4)+IF(R298=J299,3)+IF(R298=J300,2)+IF(R298=J301,1)+IF(Q298=J294,8)+IF(Q298=J295,7)+IF(Q298=J296,6)+IF(Q298=J297,5)+IF(Q298=J298,4)+IF(Q298=J299,3)+IF(Q298=J300,2)+IF(Q298=J301,1)</f>
        <v>0</v>
      </c>
      <c r="U298" s="2"/>
      <c r="V298" s="12"/>
      <c r="W298" s="12"/>
      <c r="X298" s="12"/>
      <c r="Y298" s="12"/>
      <c r="Z298" s="12">
        <f>S298+T298</f>
        <v>0</v>
      </c>
      <c r="AA298" s="12"/>
      <c r="AB298" s="191"/>
      <c r="AC298" s="12"/>
      <c r="AD298" s="2"/>
      <c r="AE298" s="8"/>
    </row>
    <row r="299" spans="1:52" ht="0.2" customHeight="1">
      <c r="A299" s="9"/>
      <c r="B299" s="106"/>
      <c r="C299" s="97"/>
      <c r="D299" s="41" t="str">
        <f t="shared" si="332"/>
        <v/>
      </c>
      <c r="E299" s="41" t="str">
        <f t="shared" si="333"/>
        <v/>
      </c>
      <c r="F299" s="64" t="str">
        <f t="shared" si="334"/>
        <v/>
      </c>
      <c r="G299" s="64" t="str">
        <f t="shared" si="335"/>
        <v xml:space="preserve"> </v>
      </c>
      <c r="H299" s="393"/>
      <c r="I299" s="9"/>
      <c r="J299" s="106"/>
      <c r="K299" s="97"/>
      <c r="L299" s="41" t="str">
        <f t="shared" si="336"/>
        <v/>
      </c>
      <c r="M299" s="221" t="str">
        <f t="shared" si="337"/>
        <v/>
      </c>
      <c r="N299" s="64" t="str">
        <f t="shared" si="338"/>
        <v/>
      </c>
      <c r="O299" s="64" t="str">
        <f t="shared" si="339"/>
        <v xml:space="preserve"> </v>
      </c>
      <c r="P299" s="2"/>
      <c r="Q299" s="48" t="s">
        <v>188</v>
      </c>
      <c r="R299" s="48" t="s">
        <v>189</v>
      </c>
      <c r="S299" s="48">
        <f>IF(Q299=B294,8)+IF(Q299=B295,7)+IF(Q299=B296,6)+IF(Q299=B297,5)+IF(Q299=B298,4)+IF(Q299=B299,3)+IF(Q299=B300,2)+IF(Q299=B301,1)+IF(R299=B294,8)+IF(R299=B295,7)+IF(R299=B296,6)+IF(R299=B297,5)+IF(R299=B298,4)+IF(R299=B299,3)+IF(R299=B300,2)+IF(R299=B301,1)</f>
        <v>0</v>
      </c>
      <c r="T299" s="48">
        <f>IF(R299=J294,8)+IF(R299=J295,7)+IF(R299=J296,6)+IF(R299=J297,5)+IF(R299=J298,4)+IF(R299=J299,3)+IF(R299=J300,2)+IF(R299=J301,1)+IF(Q299=J294,8)+IF(Q299=J295,7)+IF(Q299=J296,6)+IF(Q299=J297,5)+IF(Q299=J298,4)+IF(Q299=J299,3)+IF(Q299=J300,2)+IF(Q299=J301,1)</f>
        <v>0</v>
      </c>
      <c r="U299" s="2"/>
      <c r="V299" s="12"/>
      <c r="W299" s="12"/>
      <c r="X299" s="12"/>
      <c r="Y299" s="12"/>
      <c r="Z299" s="12"/>
      <c r="AA299" s="12">
        <f>S299+T299</f>
        <v>0</v>
      </c>
      <c r="AB299" s="191"/>
      <c r="AC299" s="12"/>
      <c r="AD299" s="2"/>
      <c r="AE299" s="8"/>
    </row>
    <row r="300" spans="1:52" ht="0.2" customHeight="1">
      <c r="A300" s="9"/>
      <c r="B300" s="106"/>
      <c r="C300" s="97"/>
      <c r="D300" s="41" t="str">
        <f t="shared" si="332"/>
        <v/>
      </c>
      <c r="E300" s="41" t="str">
        <f t="shared" si="333"/>
        <v/>
      </c>
      <c r="F300" s="64" t="str">
        <f t="shared" si="334"/>
        <v/>
      </c>
      <c r="G300" s="64" t="str">
        <f t="shared" si="335"/>
        <v xml:space="preserve"> </v>
      </c>
      <c r="H300" s="393"/>
      <c r="I300" s="9"/>
      <c r="J300" s="106"/>
      <c r="K300" s="97"/>
      <c r="L300" s="41" t="str">
        <f t="shared" si="336"/>
        <v/>
      </c>
      <c r="M300" s="221" t="str">
        <f t="shared" si="337"/>
        <v/>
      </c>
      <c r="N300" s="64" t="str">
        <f t="shared" si="338"/>
        <v/>
      </c>
      <c r="O300" s="64" t="str">
        <f t="shared" si="339"/>
        <v xml:space="preserve"> </v>
      </c>
      <c r="P300" s="2"/>
      <c r="Q300" s="48" t="s">
        <v>227</v>
      </c>
      <c r="R300" s="48" t="s">
        <v>228</v>
      </c>
      <c r="S300" s="48">
        <f>IF(Q300=B294,8)+IF(Q300=B295,7)+IF(Q300=B296,6)+IF(Q300=B297,5)+IF(Q300=B298,4)+IF(Q300=B299,3)+IF(Q300=B300,2)+IF(Q300=B301,1)+IF(R300=B294,8)+IF(R300=B295,7)+IF(R300=B296,6)+IF(R300=B297,5)+IF(R300=B298,4)+IF(R300=B299,3)+IF(R300=B300,2)+IF(R300=B301,1)</f>
        <v>0</v>
      </c>
      <c r="T300" s="48">
        <f>IF(R300=J294,8)+IF(R300=J295,7)+IF(R300=J296,6)+IF(R300=J297,5)+IF(R300=J298,4)+IF(R300=J299,3)+IF(R300=J300,2)+IF(R300=J301,1)+IF(Q300=J294,8)+IF(Q300=J295,7)+IF(Q300=J296,6)+IF(Q300=J297,5)+IF(Q300=J298,4)+IF(Q300=J299,3)+IF(Q300=J300,2)+IF(Q300=J301,1)</f>
        <v>0</v>
      </c>
      <c r="U300" s="2"/>
      <c r="V300" s="12"/>
      <c r="W300" s="12"/>
      <c r="X300" s="12"/>
      <c r="Y300" s="12"/>
      <c r="Z300" s="12"/>
      <c r="AA300" s="12"/>
      <c r="AB300" s="191">
        <f>S300+T300</f>
        <v>0</v>
      </c>
      <c r="AC300" s="12"/>
      <c r="AD300" s="2"/>
      <c r="AE300" s="8"/>
    </row>
    <row r="301" spans="1:52" ht="0.2" customHeight="1">
      <c r="A301" s="9"/>
      <c r="B301" s="106"/>
      <c r="C301" s="97"/>
      <c r="D301" s="41" t="str">
        <f t="shared" si="332"/>
        <v/>
      </c>
      <c r="E301" s="41" t="str">
        <f t="shared" si="333"/>
        <v/>
      </c>
      <c r="F301" s="64" t="str">
        <f t="shared" si="334"/>
        <v/>
      </c>
      <c r="G301" s="64" t="str">
        <f t="shared" si="335"/>
        <v xml:space="preserve"> </v>
      </c>
      <c r="H301" s="393"/>
      <c r="I301" s="9"/>
      <c r="J301" s="106"/>
      <c r="K301" s="97"/>
      <c r="L301" s="41" t="str">
        <f t="shared" si="336"/>
        <v/>
      </c>
      <c r="M301" s="221" t="str">
        <f t="shared" si="337"/>
        <v/>
      </c>
      <c r="N301" s="64" t="str">
        <f t="shared" si="338"/>
        <v/>
      </c>
      <c r="O301" s="64" t="str">
        <f t="shared" si="339"/>
        <v xml:space="preserve"> </v>
      </c>
      <c r="P301" s="2"/>
      <c r="Q301" s="48" t="s">
        <v>208</v>
      </c>
      <c r="R301" s="48" t="s">
        <v>211</v>
      </c>
      <c r="S301" s="48">
        <f>IF(Q301=B294,8)+IF(Q301=B295,7)+IF(Q301=B296,6)+IF(Q301=B297,5)+IF(Q301=B298,4)+IF(Q301=B299,3)+IF(Q301=B300,2)+IF(Q301=B301,1)+IF(R301=B294,8)+IF(R301=B295,7)+IF(R301=B296,6)+IF(R301=B297,5)+IF(R301=B298,4)+IF(R301=B299,3)+IF(R301=B300,2)+IF(R301=B301,1)</f>
        <v>0</v>
      </c>
      <c r="T301" s="48">
        <f>IF(R301=J294,8)+IF(R301=J295,7)+IF(R301=J296,6)+IF(R301=J297,5)+IF(R301=J298,4)+IF(R301=J299,3)+IF(R301=J300,2)+IF(R301=J301,1)+IF(Q301=J294,8)+IF(Q301=J295,7)+IF(Q301=J296,6)+IF(Q301=J297,5)+IF(Q301=J298,4)+IF(Q301=J299,3)+IF(Q301=J300,2)+IF(Q301=J301,1)</f>
        <v>0</v>
      </c>
      <c r="U301" s="2"/>
      <c r="V301" s="12"/>
      <c r="W301" s="12"/>
      <c r="X301" s="12"/>
      <c r="Y301" s="12"/>
      <c r="Z301" s="12"/>
      <c r="AA301" s="12"/>
      <c r="AB301" s="191"/>
      <c r="AC301" s="12">
        <f>S301+T301</f>
        <v>0</v>
      </c>
      <c r="AD301" s="2"/>
      <c r="AE301" s="8"/>
      <c r="AF301" s="2"/>
      <c r="AG301" s="2"/>
      <c r="AH301" s="2"/>
      <c r="AI301" s="2"/>
      <c r="AJ301" s="2"/>
      <c r="AK301" s="2"/>
      <c r="AL301" s="2"/>
      <c r="AM301" s="2"/>
      <c r="AN301" s="2"/>
      <c r="AO301" s="2"/>
      <c r="AP301" s="2"/>
      <c r="AQ301" s="2"/>
      <c r="AR301" s="2"/>
      <c r="AS301" s="2"/>
      <c r="AT301" s="2"/>
      <c r="AU301" s="2"/>
      <c r="AV301" s="2"/>
      <c r="AW301" s="2"/>
      <c r="AX301" s="2"/>
      <c r="AY301" s="2"/>
      <c r="AZ301" s="2"/>
    </row>
    <row r="302" spans="1:52" ht="18.95" customHeight="1">
      <c r="A302" s="206" t="s">
        <v>0</v>
      </c>
      <c r="B302" s="392" t="s">
        <v>123</v>
      </c>
      <c r="C302" s="392"/>
      <c r="D302" s="392"/>
      <c r="E302" s="392"/>
      <c r="F302" s="392"/>
      <c r="G302" s="392"/>
      <c r="H302" s="207"/>
      <c r="I302" s="206" t="s">
        <v>1</v>
      </c>
      <c r="J302" s="392" t="str">
        <f>B302</f>
        <v>UNDER 17 WOMEN SHOT</v>
      </c>
      <c r="K302" s="392"/>
      <c r="L302" s="392"/>
      <c r="M302" s="392"/>
      <c r="N302" s="392"/>
      <c r="O302" s="392"/>
      <c r="P302" s="2"/>
      <c r="Q302" s="96"/>
      <c r="R302" s="96"/>
      <c r="S302" s="48"/>
      <c r="T302" s="48"/>
      <c r="U302" s="2"/>
      <c r="V302" s="12"/>
      <c r="W302" s="12"/>
      <c r="X302" s="12"/>
      <c r="Y302" s="12"/>
      <c r="Z302" s="12"/>
      <c r="AA302" s="12"/>
      <c r="AB302" s="191"/>
      <c r="AC302" s="12"/>
      <c r="AD302" s="2"/>
      <c r="AE302" s="8"/>
      <c r="AF302" s="2"/>
      <c r="AG302" s="2"/>
      <c r="AH302" s="2"/>
      <c r="AI302" s="2"/>
      <c r="AJ302" s="2"/>
      <c r="AK302" s="2"/>
      <c r="AL302" s="2"/>
      <c r="AM302" s="2"/>
      <c r="AN302" s="2"/>
      <c r="AO302" s="2"/>
      <c r="AP302" s="2"/>
      <c r="AQ302" s="2"/>
      <c r="AR302" s="2"/>
      <c r="AS302" s="2"/>
      <c r="AT302" s="2"/>
      <c r="AU302" s="2"/>
      <c r="AV302" s="2"/>
      <c r="AW302" s="2"/>
      <c r="AX302" s="2"/>
      <c r="AY302" s="2"/>
      <c r="AZ302" s="2"/>
    </row>
    <row r="303" spans="1:52" ht="18.95" customHeight="1">
      <c r="A303" s="9">
        <v>1</v>
      </c>
      <c r="B303" s="364" t="s">
        <v>413</v>
      </c>
      <c r="C303" s="97">
        <v>8.59</v>
      </c>
      <c r="D303" s="41" t="str">
        <f>IF(B303=0,"",VLOOKUP(B303,$AL$234:$AN$249,3,FALSE))</f>
        <v>Jess Cherry</v>
      </c>
      <c r="E303" s="41" t="str">
        <f>IF(B303=0,"",VLOOKUP(B303,$AU$8:$AW$23,3,FALSE))</f>
        <v>BICESTER</v>
      </c>
      <c r="F303" s="64" t="str">
        <f>IF(C303="","",IF($AU$263="T"," ",IF($AU$263="F",IF(C303&gt;=$AK$263,"G1",IF(C303&gt;=$AN$263,"G2",IF(C303&gt;=$AQ$263,"G3",IF(C303&gt;=$AT$263,"G4","")))))))</f>
        <v>G4</v>
      </c>
      <c r="G303" s="64" t="str">
        <f t="shared" ref="G303:G310" si="340">IF(C303&gt;=BV213,"AW"," ")</f>
        <v>AW</v>
      </c>
      <c r="H303" s="393"/>
      <c r="I303" s="9">
        <v>1</v>
      </c>
      <c r="J303" s="364" t="s">
        <v>830</v>
      </c>
      <c r="K303" s="97">
        <v>8.0299999999999994</v>
      </c>
      <c r="L303" s="41" t="str">
        <f>IF(J303=0,"",VLOOKUP(J303,$AL$234:$AN$249,3,FALSE))</f>
        <v>CHLOE THOMPSON</v>
      </c>
      <c r="M303" s="221" t="str">
        <f>IF(J303=0,"",VLOOKUP(J303,$AU$8:$AW$23,3,FALSE))</f>
        <v>BANBURY</v>
      </c>
      <c r="N303" s="64" t="str">
        <f>IF(K303="","",IF($AU$263="T"," ",IF($AU$263="F",IF(K303&gt;=$AK$263,"G1",IF(K303&gt;=$AN$263,"G2",IF(K303&gt;=$AQ$263,"G3",IF(K303&gt;=$AT$263,"G4","")))))))</f>
        <v>G4</v>
      </c>
      <c r="O303" s="64" t="str">
        <f t="shared" ref="O303:O310" si="341">IF(K303&gt;=BV213,"AW"," ")</f>
        <v>AW</v>
      </c>
      <c r="P303" s="2"/>
      <c r="Q303" s="192" t="s">
        <v>0</v>
      </c>
      <c r="R303" s="192" t="s">
        <v>210</v>
      </c>
      <c r="S303" s="192">
        <f>IF(Q303=B303,8)+IF(Q303=B304,7)+IF(Q303=B305,6)+IF(Q303=B306,5)+IF(Q303=B307,4)+IF(Q303=B308,3)+IF(Q303=B309,2)+IF(Q303=B310,1)+IF(R303=B303,8)+IF(R303=B304,7)+IF(R303=B305,6)+IF(R303=B306,5)+IF(R303=B307,4)+IF(R303=B308,3)+IF(R303=B309,2)+IF(R303=B310,1)</f>
        <v>0</v>
      </c>
      <c r="T303" s="192">
        <f>IF(Q303=J303,8)+IF(Q303=J304,7)+IF(Q303=J305,6)+IF(Q303=J306,5)+IF(Q303=J307,4)+IF(Q303=J308,3)+IF(Q303=J309,2)+IF(Q303=J310,1)+IF(R303=J303,8)+IF(R303=J304,7)+IF(R303=J305,6)+IF(R303=J306,5)+IF(R303=J307,4)+IF(R303=J308,3)+IF(R303=J309,2)+IF(R303=J310,1)</f>
        <v>0</v>
      </c>
      <c r="U303" s="2"/>
      <c r="V303" s="95">
        <f>S303+T303</f>
        <v>0</v>
      </c>
      <c r="W303" s="12"/>
      <c r="X303" s="12"/>
      <c r="Y303" s="12"/>
      <c r="Z303" s="12"/>
      <c r="AA303" s="12"/>
      <c r="AB303" s="191"/>
      <c r="AC303" s="12"/>
      <c r="AD303" s="2"/>
      <c r="AE303" s="8"/>
      <c r="AF303" s="6"/>
      <c r="AG303" s="6"/>
      <c r="AH303" s="2"/>
      <c r="AI303" s="6"/>
      <c r="AJ303" s="6"/>
      <c r="AK303" s="2"/>
      <c r="AL303" s="6"/>
      <c r="AM303" s="6"/>
      <c r="AN303" s="2"/>
      <c r="AO303" s="6"/>
      <c r="AP303" s="6"/>
      <c r="AQ303" s="2"/>
      <c r="AR303" s="6"/>
      <c r="AS303" s="6"/>
      <c r="AT303" s="2"/>
      <c r="AU303" s="6"/>
      <c r="AV303" s="6"/>
      <c r="AW303" s="2"/>
      <c r="AX303" s="6"/>
      <c r="AY303" s="6"/>
      <c r="AZ303" s="2"/>
    </row>
    <row r="304" spans="1:52" ht="18.95" customHeight="1">
      <c r="A304" s="9">
        <v>2</v>
      </c>
      <c r="B304" s="364" t="s">
        <v>833</v>
      </c>
      <c r="C304" s="97">
        <v>7.49</v>
      </c>
      <c r="D304" s="41" t="str">
        <f t="shared" ref="D304:D310" si="342">IF(B304=0,"",VLOOKUP(B304,$AL$234:$AN$249,3,FALSE))</f>
        <v>Danielle Garden</v>
      </c>
      <c r="E304" s="41" t="str">
        <f t="shared" ref="E304:E310" si="343">IF(B304=0,"",VLOOKUP(B304,$AU$8:$AW$23,3,FALSE))</f>
        <v>OXFORD CITY</v>
      </c>
      <c r="F304" s="64" t="str">
        <f t="shared" ref="F304:F310" si="344">IF(C304="","",IF($AU$263="T"," ",IF($AU$263="F",IF(C304&gt;=$AK$263,"G1",IF(C304&gt;=$AN$263,"G2",IF(C304&gt;=$AQ$263,"G3",IF(C304&gt;=$AT$263,"G4","")))))))</f>
        <v/>
      </c>
      <c r="G304" s="64" t="str">
        <f t="shared" si="340"/>
        <v>AW</v>
      </c>
      <c r="H304" s="393"/>
      <c r="I304" s="9">
        <v>2</v>
      </c>
      <c r="J304" s="364" t="s">
        <v>831</v>
      </c>
      <c r="K304" s="97">
        <v>4.9000000000000004</v>
      </c>
      <c r="L304" s="41" t="str">
        <f t="shared" ref="L304:L310" si="345">IF(J304=0,"",VLOOKUP(J304,$AL$234:$AN$249,3,FALSE))</f>
        <v>Amy Walter</v>
      </c>
      <c r="M304" s="221" t="str">
        <f t="shared" ref="M304:M310" si="346">IF(J304=0,"",VLOOKUP(J304,$AU$8:$AW$23,3,FALSE))</f>
        <v>OXFORD CITY</v>
      </c>
      <c r="N304" s="64" t="str">
        <f t="shared" ref="N304:N310" si="347">IF(K304="","",IF($AU$263="T"," ",IF($AU$263="F",IF(K304&gt;=$AK$263,"G1",IF(K304&gt;=$AN$263,"G2",IF(K304&gt;=$AQ$263,"G3",IF(K304&gt;=$AT$263,"G4","")))))))</f>
        <v/>
      </c>
      <c r="O304" s="64" t="str">
        <f t="shared" si="341"/>
        <v xml:space="preserve"> </v>
      </c>
      <c r="P304" s="2"/>
      <c r="Q304" s="48" t="s">
        <v>190</v>
      </c>
      <c r="R304" s="48" t="s">
        <v>191</v>
      </c>
      <c r="S304" s="48">
        <f>IF(Q304=B303,8)+IF(Q304=B304,7)+IF(Q304=B305,6)+IF(Q304=B306,5)+IF(Q304=B307,4)+IF(Q304=B308,3)+IF(Q304=B309,2)+IF(Q304=B310,1)+IF(R304=B303,8)+IF(R304=B304,7)+IF(R304=B305,6)+IF(R304=B306,5)+IF(R304=B307,4)+IF(R304=B308,3)+IF(R304=B309,2)+IF(R304=B310,1)</f>
        <v>0</v>
      </c>
      <c r="T304" s="48">
        <f>IF(R304=J303,8)+IF(R304=J304,7)+IF(R304=J305,6)+IF(R304=J306,5)+IF(R304=J307,4)+IF(R304=J308,3)+IF(R304=J309,2)+IF(R304=J310,1)+IF(Q304=J303,8)+IF(Q304=J304,7)+IF(Q304=J305,6)+IF(Q304=J306,5)+IF(Q304=J307,4)+IF(Q304=J308,3)+IF(Q304=J309,2)+IF(Q304=J310,1)</f>
        <v>8</v>
      </c>
      <c r="U304" s="2"/>
      <c r="V304" s="12"/>
      <c r="W304" s="12">
        <f>S304+T304</f>
        <v>8</v>
      </c>
      <c r="X304" s="12"/>
      <c r="Y304" s="12"/>
      <c r="Z304" s="12"/>
      <c r="AA304" s="12"/>
      <c r="AB304" s="191"/>
      <c r="AC304" s="12"/>
      <c r="AD304" s="2"/>
      <c r="AE304" s="8"/>
      <c r="AF304" s="2"/>
      <c r="AG304" s="2"/>
      <c r="AH304" s="2"/>
      <c r="AI304" s="2"/>
      <c r="AJ304" s="2"/>
      <c r="AK304" s="2"/>
      <c r="AL304" s="2"/>
      <c r="AM304" s="2"/>
      <c r="AN304" s="2"/>
      <c r="AO304" s="2"/>
      <c r="AP304" s="2"/>
      <c r="AQ304" s="2"/>
      <c r="AR304" s="2"/>
      <c r="AS304" s="2"/>
      <c r="AT304" s="2"/>
      <c r="AU304" s="2"/>
      <c r="AV304" s="2"/>
      <c r="AW304" s="2"/>
      <c r="AX304" s="2"/>
      <c r="AY304" s="2"/>
      <c r="AZ304" s="2"/>
    </row>
    <row r="305" spans="1:52" ht="18.95" customHeight="1">
      <c r="A305" s="9">
        <v>3</v>
      </c>
      <c r="B305" s="364" t="s">
        <v>437</v>
      </c>
      <c r="C305" s="97">
        <v>4.21</v>
      </c>
      <c r="D305" s="41" t="str">
        <f t="shared" si="342"/>
        <v>Chloe Scaplehorn</v>
      </c>
      <c r="E305" s="41" t="str">
        <f t="shared" si="343"/>
        <v>TEAM KENNET</v>
      </c>
      <c r="F305" s="64" t="str">
        <f t="shared" si="344"/>
        <v/>
      </c>
      <c r="G305" s="64" t="str">
        <f t="shared" si="340"/>
        <v xml:space="preserve"> </v>
      </c>
      <c r="H305" s="393"/>
      <c r="I305" s="9">
        <v>3</v>
      </c>
      <c r="J305" s="106"/>
      <c r="K305" s="97"/>
      <c r="L305" s="41" t="str">
        <f t="shared" si="345"/>
        <v/>
      </c>
      <c r="M305" s="221" t="str">
        <f t="shared" si="346"/>
        <v/>
      </c>
      <c r="N305" s="64" t="str">
        <f t="shared" si="347"/>
        <v/>
      </c>
      <c r="O305" s="64" t="str">
        <f t="shared" si="341"/>
        <v xml:space="preserve"> </v>
      </c>
      <c r="P305" s="2"/>
      <c r="Q305" s="48" t="s">
        <v>1</v>
      </c>
      <c r="R305" s="48" t="s">
        <v>209</v>
      </c>
      <c r="S305" s="48">
        <f>IF(Q305=B303,8)+IF(Q305=B304,7)+IF(Q305=B305,6)+IF(Q305=B306,5)+IF(Q305=B307,4)+IF(Q305=B308,3)+IF(Q305=B309,2)+IF(Q305=B310,1)+IF(R305=B303,8)+IF(R305=B304,7)+IF(R305=B305,6)+IF(R305=B306,5)+IF(R305=B307,4)+IF(R305=B308,3)+IF(R305=B309,2)+IF(R305=B310,1)</f>
        <v>8</v>
      </c>
      <c r="T305" s="48">
        <f>IF(R305=J303,8)+IF(R305=J304,7)+IF(R305=J305,6)+IF(R305=J306,5)+IF(R305=J307,4)+IF(R305=J308,3)+IF(R305=J309,2)+IF(R305=J310,1)+IF(Q305=J303,8)+IF(Q305=J304,7)+IF(Q305=J305,6)+IF(Q305=J306,5)+IF(Q305=J307,4)+IF(Q305=J308,3)+IF(Q305=J309,2)+IF(Q305=J310,1)</f>
        <v>0</v>
      </c>
      <c r="U305" s="2"/>
      <c r="V305" s="12"/>
      <c r="W305" s="12"/>
      <c r="X305" s="12">
        <f>S305+T305</f>
        <v>8</v>
      </c>
      <c r="Y305" s="12"/>
      <c r="Z305" s="12"/>
      <c r="AA305" s="12"/>
      <c r="AB305" s="191"/>
      <c r="AC305" s="12"/>
      <c r="AD305" s="2"/>
      <c r="AE305" s="8"/>
      <c r="AF305" s="2"/>
      <c r="AG305" s="2"/>
      <c r="AH305" s="2"/>
      <c r="AI305" s="2"/>
      <c r="AJ305" s="2"/>
      <c r="AK305" s="2"/>
      <c r="AL305" s="2"/>
      <c r="AM305" s="2"/>
      <c r="AN305" s="2"/>
      <c r="AO305" s="2"/>
      <c r="AP305" s="2"/>
      <c r="AQ305" s="2"/>
      <c r="AR305" s="2"/>
      <c r="AS305" s="2"/>
      <c r="AT305" s="2"/>
      <c r="AU305" s="2"/>
      <c r="AV305" s="2"/>
      <c r="AW305" s="2"/>
      <c r="AX305" s="2"/>
      <c r="AY305" s="2"/>
      <c r="AZ305" s="2"/>
    </row>
    <row r="306" spans="1:52" ht="18.95" customHeight="1">
      <c r="A306" s="9">
        <v>4</v>
      </c>
      <c r="B306" s="37"/>
      <c r="C306" s="97"/>
      <c r="D306" s="41" t="str">
        <f t="shared" si="342"/>
        <v/>
      </c>
      <c r="E306" s="41" t="str">
        <f t="shared" si="343"/>
        <v/>
      </c>
      <c r="F306" s="64" t="str">
        <f t="shared" si="344"/>
        <v/>
      </c>
      <c r="G306" s="64" t="str">
        <f t="shared" si="340"/>
        <v xml:space="preserve"> </v>
      </c>
      <c r="H306" s="393"/>
      <c r="I306" s="9">
        <v>4</v>
      </c>
      <c r="J306" s="106"/>
      <c r="K306" s="97"/>
      <c r="L306" s="41" t="str">
        <f t="shared" si="345"/>
        <v/>
      </c>
      <c r="M306" s="221" t="str">
        <f t="shared" si="346"/>
        <v/>
      </c>
      <c r="N306" s="64" t="str">
        <f t="shared" si="347"/>
        <v/>
      </c>
      <c r="O306" s="64" t="str">
        <f t="shared" si="341"/>
        <v xml:space="preserve"> </v>
      </c>
      <c r="P306" s="2"/>
      <c r="Q306" s="264" t="s">
        <v>258</v>
      </c>
      <c r="R306" s="264" t="s">
        <v>259</v>
      </c>
      <c r="S306" s="48">
        <f>IF(Q306=B303,8)+IF(Q306=B304,7)+IF(Q306=B305,6)+IF(Q306=B306,5)+IF(Q306=B307,4)+IF(Q306=B308,3)+IF(Q306=B309,2)+IF(Q306=B310,1)+IF(R306=B303,8)+IF(R306=B304,7)+IF(R306=B305,6)+IF(R306=B306,5)+IF(R306=B307,4)+IF(R306=B308,3)+IF(R306=B309,2)+IF(R306=B310,1)</f>
        <v>6</v>
      </c>
      <c r="T306" s="48">
        <f>IF(R306=J303,8)+IF(R306=J304,7)+IF(R306=J305,6)+IF(R306=J306,5)+IF(R306=J307,4)+IF(R306=J308,3)+IF(R306=J309,2)+IF(R306=J310,1)+IF(Q306=J303,8)+IF(Q306=J304,7)+IF(Q306=J305,6)+IF(Q306=J306,5)+IF(Q306=J307,4)+IF(Q306=J308,3)+IF(Q306=J309,2)+IF(Q306=J310,1)</f>
        <v>0</v>
      </c>
      <c r="U306" s="2"/>
      <c r="V306" s="12"/>
      <c r="W306" s="12"/>
      <c r="X306" s="12"/>
      <c r="Y306" s="12">
        <f>S306+T306</f>
        <v>6</v>
      </c>
      <c r="Z306" s="12"/>
      <c r="AA306" s="12"/>
      <c r="AB306" s="191"/>
      <c r="AC306" s="12"/>
      <c r="AD306" s="2"/>
      <c r="AE306" s="8"/>
      <c r="AF306" s="2"/>
      <c r="AG306" s="2"/>
      <c r="AH306" s="2"/>
      <c r="AI306" s="2"/>
      <c r="AJ306" s="2"/>
      <c r="AK306" s="2"/>
      <c r="AL306" s="2"/>
      <c r="AM306" s="2"/>
      <c r="AN306" s="2"/>
      <c r="AO306" s="2"/>
      <c r="AP306" s="2"/>
      <c r="AQ306" s="2"/>
      <c r="AR306" s="2"/>
      <c r="AS306" s="2"/>
      <c r="AT306" s="2"/>
      <c r="AU306" s="2"/>
      <c r="AV306" s="2"/>
      <c r="AW306" s="2"/>
      <c r="AX306" s="2"/>
      <c r="AY306" s="2"/>
      <c r="AZ306" s="2"/>
    </row>
    <row r="307" spans="1:52" ht="18.95" customHeight="1">
      <c r="A307" s="9">
        <v>5</v>
      </c>
      <c r="B307" s="106"/>
      <c r="C307" s="97"/>
      <c r="D307" s="41" t="str">
        <f t="shared" si="342"/>
        <v/>
      </c>
      <c r="E307" s="41" t="str">
        <f t="shared" si="343"/>
        <v/>
      </c>
      <c r="F307" s="64" t="str">
        <f t="shared" si="344"/>
        <v/>
      </c>
      <c r="G307" s="64" t="str">
        <f t="shared" si="340"/>
        <v xml:space="preserve"> </v>
      </c>
      <c r="H307" s="393"/>
      <c r="I307" s="9">
        <v>5</v>
      </c>
      <c r="J307" s="106"/>
      <c r="K307" s="97"/>
      <c r="L307" s="41" t="str">
        <f t="shared" si="345"/>
        <v/>
      </c>
      <c r="M307" s="221" t="str">
        <f t="shared" si="346"/>
        <v/>
      </c>
      <c r="N307" s="64" t="str">
        <f t="shared" si="347"/>
        <v/>
      </c>
      <c r="O307" s="64" t="str">
        <f t="shared" si="341"/>
        <v xml:space="preserve"> </v>
      </c>
      <c r="P307" s="2"/>
      <c r="Q307" s="48" t="s">
        <v>20</v>
      </c>
      <c r="R307" s="48" t="s">
        <v>19</v>
      </c>
      <c r="S307" s="48">
        <f>IF(Q307=B303,8)+IF(Q307=B304,7)+IF(Q307=B305,6)+IF(Q307=B306,5)+IF(Q307=B307,4)+IF(Q307=B308,3)+IF(Q307=B309,2)+IF(Q307=B310,1)+IF(R307=B303,8)+IF(R307=B304,7)+IF(R307=B305,6)+IF(R307=B306,5)+IF(R307=B307,4)+IF(R307=B308,3)+IF(R307=B309,2)+IF(R307=B310,1)</f>
        <v>7</v>
      </c>
      <c r="T307" s="48">
        <f>IF(R307=J303,8)+IF(R307=J304,7)+IF(R307=J305,6)+IF(R307=J306,5)+IF(R307=J307,4)+IF(R307=J308,3)+IF(R307=J309,2)+IF(R307=J310,1)+IF(Q307=J303,8)+IF(Q307=J304,7)+IF(Q307=J305,6)+IF(Q307=J306,5)+IF(Q307=J307,4)+IF(Q307=J308,3)+IF(Q307=J309,2)+IF(Q307=J310,1)</f>
        <v>7</v>
      </c>
      <c r="U307" s="2"/>
      <c r="V307" s="12"/>
      <c r="W307" s="12"/>
      <c r="X307" s="12"/>
      <c r="Y307" s="12"/>
      <c r="Z307" s="12">
        <f>S307+T307</f>
        <v>14</v>
      </c>
      <c r="AA307" s="12"/>
      <c r="AB307" s="191"/>
      <c r="AC307" s="12"/>
      <c r="AD307" s="2"/>
      <c r="AE307" s="8"/>
      <c r="AF307" s="2"/>
      <c r="AG307" s="2"/>
      <c r="AH307" s="2"/>
      <c r="AI307" s="2"/>
      <c r="AJ307" s="2"/>
      <c r="AK307" s="2"/>
      <c r="AL307" s="2"/>
      <c r="AM307" s="2"/>
      <c r="AN307" s="2"/>
      <c r="AO307" s="2"/>
      <c r="AP307" s="2"/>
      <c r="AQ307" s="2"/>
      <c r="AR307" s="2"/>
      <c r="AS307" s="2"/>
      <c r="AT307" s="2"/>
      <c r="AU307" s="2"/>
      <c r="AV307" s="2"/>
      <c r="AW307" s="2"/>
      <c r="AX307" s="2"/>
      <c r="AY307" s="2"/>
      <c r="AZ307" s="2"/>
    </row>
    <row r="308" spans="1:52" ht="18.95" customHeight="1">
      <c r="A308" s="9">
        <v>6</v>
      </c>
      <c r="B308" s="106"/>
      <c r="C308" s="97"/>
      <c r="D308" s="41" t="str">
        <f t="shared" si="342"/>
        <v/>
      </c>
      <c r="E308" s="41" t="str">
        <f t="shared" si="343"/>
        <v/>
      </c>
      <c r="F308" s="64" t="str">
        <f t="shared" si="344"/>
        <v/>
      </c>
      <c r="G308" s="64" t="str">
        <f t="shared" si="340"/>
        <v xml:space="preserve"> </v>
      </c>
      <c r="H308" s="393"/>
      <c r="I308" s="9">
        <v>6</v>
      </c>
      <c r="J308" s="106"/>
      <c r="K308" s="97"/>
      <c r="L308" s="41" t="str">
        <f t="shared" si="345"/>
        <v/>
      </c>
      <c r="M308" s="221" t="str">
        <f t="shared" si="346"/>
        <v/>
      </c>
      <c r="N308" s="64" t="str">
        <f t="shared" si="347"/>
        <v/>
      </c>
      <c r="O308" s="64" t="str">
        <f t="shared" si="341"/>
        <v xml:space="preserve"> </v>
      </c>
      <c r="P308" s="2"/>
      <c r="Q308" s="48" t="s">
        <v>188</v>
      </c>
      <c r="R308" s="48" t="s">
        <v>189</v>
      </c>
      <c r="S308" s="48">
        <f>IF(Q308=B303,8)+IF(Q308=B304,7)+IF(Q308=B305,6)+IF(Q308=B306,5)+IF(Q308=B307,4)+IF(Q308=B308,3)+IF(Q308=B309,2)+IF(Q308=B310,1)+IF(R308=B303,8)+IF(R308=B304,7)+IF(R308=B305,6)+IF(R308=B306,5)+IF(R308=B307,4)+IF(R308=B308,3)+IF(R308=B309,2)+IF(R308=B310,1)</f>
        <v>0</v>
      </c>
      <c r="T308" s="48">
        <f>IF(R308=J303,8)+IF(R308=J304,7)+IF(R308=J305,6)+IF(R308=J306,5)+IF(R308=J307,4)+IF(R308=J308,3)+IF(R308=J309,2)+IF(R308=J310,1)+IF(Q308=J303,8)+IF(Q308=J304,7)+IF(Q308=J305,6)+IF(Q308=J306,5)+IF(Q308=J307,4)+IF(Q308=J308,3)+IF(Q308=J309,2)+IF(Q308=J310,1)</f>
        <v>0</v>
      </c>
      <c r="U308" s="2"/>
      <c r="V308" s="12"/>
      <c r="W308" s="12"/>
      <c r="X308" s="12"/>
      <c r="Y308" s="12"/>
      <c r="Z308" s="12"/>
      <c r="AA308" s="12">
        <f>S308+T308</f>
        <v>0</v>
      </c>
      <c r="AB308" s="191"/>
      <c r="AC308" s="12"/>
      <c r="AD308" s="2"/>
      <c r="AE308" s="8"/>
      <c r="AF308" s="2"/>
      <c r="AG308" s="2"/>
      <c r="AH308" s="2"/>
      <c r="AI308" s="2"/>
      <c r="AJ308" s="2"/>
      <c r="AK308" s="2"/>
      <c r="AL308" s="2"/>
      <c r="AM308" s="2"/>
      <c r="AN308" s="2"/>
      <c r="AO308" s="2"/>
      <c r="AP308" s="2"/>
      <c r="AQ308" s="2"/>
      <c r="AR308" s="2"/>
      <c r="AS308" s="2"/>
      <c r="AT308" s="2"/>
      <c r="AU308" s="2"/>
      <c r="AV308" s="2"/>
      <c r="AW308" s="2"/>
      <c r="AX308" s="2"/>
      <c r="AY308" s="2"/>
      <c r="AZ308" s="2"/>
    </row>
    <row r="309" spans="1:52" ht="18.95" customHeight="1">
      <c r="A309" s="9">
        <v>7</v>
      </c>
      <c r="B309" s="106"/>
      <c r="C309" s="97"/>
      <c r="D309" s="41" t="str">
        <f t="shared" si="342"/>
        <v/>
      </c>
      <c r="E309" s="41" t="str">
        <f t="shared" si="343"/>
        <v/>
      </c>
      <c r="F309" s="64" t="str">
        <f t="shared" si="344"/>
        <v/>
      </c>
      <c r="G309" s="64" t="str">
        <f t="shared" si="340"/>
        <v xml:space="preserve"> </v>
      </c>
      <c r="H309" s="393"/>
      <c r="I309" s="9">
        <v>7</v>
      </c>
      <c r="J309" s="106"/>
      <c r="K309" s="97"/>
      <c r="L309" s="41" t="str">
        <f t="shared" si="345"/>
        <v/>
      </c>
      <c r="M309" s="221" t="str">
        <f t="shared" si="346"/>
        <v/>
      </c>
      <c r="N309" s="64" t="str">
        <f t="shared" si="347"/>
        <v/>
      </c>
      <c r="O309" s="64" t="str">
        <f t="shared" si="341"/>
        <v xml:space="preserve"> </v>
      </c>
      <c r="Q309" s="48" t="s">
        <v>227</v>
      </c>
      <c r="R309" s="48" t="s">
        <v>228</v>
      </c>
      <c r="S309" s="48">
        <f>IF(Q309=B303,8)+IF(Q309=B304,7)+IF(Q309=B305,6)+IF(Q309=B306,5)+IF(Q309=B307,4)+IF(Q309=B308,3)+IF(Q309=B309,2)+IF(Q309=B310,1)+IF(R309=B303,8)+IF(R309=B304,7)+IF(R309=B305,6)+IF(R309=B306,5)+IF(R309=B307,4)+IF(R309=B308,3)+IF(R309=B309,2)+IF(R309=B310,1)</f>
        <v>0</v>
      </c>
      <c r="T309" s="48">
        <f>IF(R309=J303,8)+IF(R309=J304,7)+IF(R309=J305,6)+IF(R309=J306,5)+IF(R309=J307,4)+IF(R309=J308,3)+IF(R309=J309,2)+IF(R309=J310,1)+IF(Q309=J303,8)+IF(Q309=J304,7)+IF(Q309=J305,6)+IF(Q309=J306,5)+IF(Q309=J307,4)+IF(Q309=J308,3)+IF(Q309=J309,2)+IF(Q309=J310,1)</f>
        <v>0</v>
      </c>
      <c r="U309" s="2"/>
      <c r="V309" s="12"/>
      <c r="W309" s="12"/>
      <c r="X309" s="12"/>
      <c r="Y309" s="12"/>
      <c r="Z309" s="12"/>
      <c r="AA309" s="12"/>
      <c r="AB309" s="191">
        <f>S309+T309</f>
        <v>0</v>
      </c>
      <c r="AC309" s="12"/>
    </row>
    <row r="310" spans="1:52" ht="18.95" customHeight="1">
      <c r="A310" s="9">
        <v>8</v>
      </c>
      <c r="B310" s="106"/>
      <c r="C310" s="97"/>
      <c r="D310" s="41" t="str">
        <f t="shared" si="342"/>
        <v/>
      </c>
      <c r="E310" s="41" t="str">
        <f t="shared" si="343"/>
        <v/>
      </c>
      <c r="F310" s="64" t="str">
        <f t="shared" si="344"/>
        <v/>
      </c>
      <c r="G310" s="64" t="str">
        <f t="shared" si="340"/>
        <v xml:space="preserve"> </v>
      </c>
      <c r="H310" s="393"/>
      <c r="I310" s="9">
        <v>8</v>
      </c>
      <c r="J310" s="106"/>
      <c r="K310" s="97"/>
      <c r="L310" s="41" t="str">
        <f t="shared" si="345"/>
        <v/>
      </c>
      <c r="M310" s="221" t="str">
        <f t="shared" si="346"/>
        <v/>
      </c>
      <c r="N310" s="64" t="str">
        <f t="shared" si="347"/>
        <v/>
      </c>
      <c r="O310" s="64" t="str">
        <f t="shared" si="341"/>
        <v xml:space="preserve"> </v>
      </c>
      <c r="Q310" s="48" t="s">
        <v>208</v>
      </c>
      <c r="R310" s="48" t="s">
        <v>211</v>
      </c>
      <c r="S310" s="48">
        <f>IF(Q310=B303,8)+IF(Q310=B304,7)+IF(Q310=B305,6)+IF(Q310=B306,5)+IF(Q310=B307,4)+IF(Q310=B308,3)+IF(Q310=B309,2)+IF(Q310=B310,1)+IF(R310=B303,8)+IF(R310=B304,7)+IF(R310=B305,6)+IF(R310=B306,5)+IF(R310=B307,4)+IF(R310=B308,3)+IF(R310=B309,2)+IF(R310=B310,1)</f>
        <v>0</v>
      </c>
      <c r="T310" s="48">
        <f>IF(R310=J303,8)+IF(R310=J304,7)+IF(R310=J305,6)+IF(R310=J306,5)+IF(R310=J307,4)+IF(R310=J308,3)+IF(R310=J309,2)+IF(R310=J310,1)+IF(Q310=J303,8)+IF(Q310=J304,7)+IF(Q310=J305,6)+IF(Q310=J306,5)+IF(Q310=J307,4)+IF(Q310=J308,3)+IF(Q310=J309,2)+IF(Q310=J310,1)</f>
        <v>0</v>
      </c>
      <c r="U310" s="2"/>
      <c r="V310" s="12"/>
      <c r="W310" s="12"/>
      <c r="X310" s="12"/>
      <c r="Y310" s="12"/>
      <c r="Z310" s="12"/>
      <c r="AA310" s="12"/>
      <c r="AB310" s="191"/>
      <c r="AC310" s="12">
        <f>S310+T310</f>
        <v>0</v>
      </c>
    </row>
    <row r="311" spans="1:52" ht="18.95" customHeight="1">
      <c r="A311" s="206" t="s">
        <v>0</v>
      </c>
      <c r="B311" s="392" t="s">
        <v>124</v>
      </c>
      <c r="C311" s="392"/>
      <c r="D311" s="392"/>
      <c r="E311" s="392"/>
      <c r="F311" s="392"/>
      <c r="G311" s="392"/>
      <c r="H311" s="207"/>
      <c r="I311" s="206" t="s">
        <v>1</v>
      </c>
      <c r="J311" s="392" t="str">
        <f>B311</f>
        <v>UNDER 17 WOMEN DISCUS</v>
      </c>
      <c r="K311" s="392"/>
      <c r="L311" s="392"/>
      <c r="M311" s="392"/>
      <c r="N311" s="392"/>
      <c r="O311" s="392"/>
      <c r="Q311" s="96"/>
      <c r="R311" s="96"/>
      <c r="S311" s="48"/>
      <c r="T311" s="48"/>
      <c r="U311" s="2"/>
      <c r="V311" s="12"/>
      <c r="W311" s="12"/>
      <c r="X311" s="12"/>
      <c r="Y311" s="12"/>
      <c r="Z311" s="12"/>
      <c r="AA311" s="12"/>
      <c r="AB311" s="191"/>
      <c r="AC311" s="12"/>
    </row>
    <row r="312" spans="1:52" ht="18.95" customHeight="1">
      <c r="A312" s="9">
        <v>1</v>
      </c>
      <c r="B312" s="364" t="s">
        <v>833</v>
      </c>
      <c r="C312" s="97">
        <v>30.25</v>
      </c>
      <c r="D312" s="41" t="str">
        <f>IF(B312=0,"",VLOOKUP(B312,$AO$234:$AQ$249,3,FALSE))</f>
        <v>Danielle Garden</v>
      </c>
      <c r="E312" s="41" t="str">
        <f>IF(B312=0,"",VLOOKUP(B312,$AU$8:$AW$23,3,FALSE))</f>
        <v>OXFORD CITY</v>
      </c>
      <c r="F312" s="64" t="str">
        <f>IF(C312="","",IF($AU$262="T"," ",IF($AU$262="F",IF(C312&gt;=$AK$262,"G1",IF(C312&gt;=$AN$262,"G2",IF(C312&gt;=$AQ$262,"G3",IF(C312&gt;=$AT$262,"G4","")))))))</f>
        <v>G3</v>
      </c>
      <c r="G312" s="64" t="str">
        <f t="shared" ref="G312:G319" si="348">IF(C312&gt;=BW213,"AW"," ")</f>
        <v>AW</v>
      </c>
      <c r="H312" s="393"/>
      <c r="I312" s="9">
        <v>1</v>
      </c>
      <c r="J312" s="364" t="s">
        <v>831</v>
      </c>
      <c r="K312" s="97">
        <v>6.39</v>
      </c>
      <c r="L312" s="41" t="str">
        <f>IF(J312=0,"",VLOOKUP(J312,$AO$234:$AQ$249,3,FALSE))</f>
        <v>Rachel Munday</v>
      </c>
      <c r="M312" s="221" t="str">
        <f>IF(J312=0,"",VLOOKUP(J312,$AU$8:$AW$23,3,FALSE))</f>
        <v>OXFORD CITY</v>
      </c>
      <c r="N312" s="64" t="str">
        <f>IF(K312="","",IF($AU$262="T"," ",IF($AU$262="F",IF(K312&gt;=$AK$262,"G1",IF(K312&gt;=$AN$262,"G2",IF(K312&gt;=$AQ$262,"G3",IF(K312&gt;=$AT$262,"G4","")))))))</f>
        <v/>
      </c>
      <c r="O312" s="64" t="str">
        <f t="shared" ref="O312:O319" si="349">IF(K312&gt;=BW213,"AW"," ")</f>
        <v xml:space="preserve"> </v>
      </c>
      <c r="P312" s="6"/>
      <c r="Q312" s="192" t="s">
        <v>0</v>
      </c>
      <c r="R312" s="192" t="s">
        <v>210</v>
      </c>
      <c r="S312" s="192">
        <f>IF(Q312=B312,8)+IF(Q312=B313,7)+IF(Q312=B314,6)+IF(Q312=B315,5)+IF(Q312=B316,4)+IF(Q312=B317,3)+IF(Q312=B318,2)+IF(Q312=B319,1)+IF(R312=B312,8)+IF(R312=B313,7)+IF(R312=B314,6)+IF(R312=B315,5)+IF(R312=B316,4)+IF(R312=B317,3)+IF(R312=B318,2)+IF(R312=B319,1)</f>
        <v>0</v>
      </c>
      <c r="T312" s="192">
        <f>IF(Q312=J312,8)+IF(Q312=J313,7)+IF(Q312=J314,6)+IF(Q312=J315,5)+IF(Q312=J316,4)+IF(Q312=J317,3)+IF(Q312=J318,2)+IF(Q312=J319,1)+IF(R312=J312,8)+IF(R312=J313,7)+IF(R312=J314,6)+IF(R312=J315,5)+IF(R312=J316,4)+IF(R312=J317,3)+IF(R312=J318,2)+IF(R312=J319,1)</f>
        <v>0</v>
      </c>
      <c r="U312" s="2"/>
      <c r="V312" s="95">
        <f>S312+T312</f>
        <v>0</v>
      </c>
      <c r="W312" s="12"/>
      <c r="X312" s="12"/>
      <c r="Y312" s="12"/>
      <c r="Z312" s="12"/>
      <c r="AA312" s="12"/>
      <c r="AB312" s="191"/>
      <c r="AC312" s="12"/>
      <c r="AD312" s="6"/>
      <c r="AE312" s="23"/>
      <c r="AF312" s="45"/>
      <c r="AG312" s="45"/>
      <c r="AH312" s="45"/>
      <c r="AI312" s="45"/>
      <c r="AJ312" s="45"/>
      <c r="AK312" s="45"/>
      <c r="AL312" s="45"/>
      <c r="AM312" s="45"/>
      <c r="AN312" s="45"/>
      <c r="AO312" s="45"/>
      <c r="AP312" s="45"/>
      <c r="AQ312" s="45"/>
      <c r="AR312" s="45"/>
      <c r="AS312" s="45"/>
      <c r="AT312" s="45"/>
      <c r="AU312" s="45"/>
      <c r="AV312" s="45"/>
      <c r="AW312" s="45"/>
      <c r="AX312" s="45"/>
      <c r="AY312" s="45"/>
      <c r="AZ312" s="45"/>
    </row>
    <row r="313" spans="1:52" ht="18.95" customHeight="1">
      <c r="A313" s="9">
        <v>2</v>
      </c>
      <c r="B313" s="364" t="s">
        <v>437</v>
      </c>
      <c r="C313" s="97">
        <v>19.29</v>
      </c>
      <c r="D313" s="41" t="str">
        <f t="shared" ref="D313:D319" si="350">IF(B313=0,"",VLOOKUP(B313,$AO$234:$AQ$249,3,FALSE))</f>
        <v>Georgina Bradford</v>
      </c>
      <c r="E313" s="41" t="str">
        <f t="shared" ref="E313:E319" si="351">IF(B313=0,"",VLOOKUP(B313,$AU$8:$AW$23,3,FALSE))</f>
        <v>TEAM KENNET</v>
      </c>
      <c r="F313" s="64" t="str">
        <f t="shared" ref="F313:F319" si="352">IF(C313="","",IF($AU$262="T"," ",IF($AU$262="F",IF(C313&gt;=$AK$262,"G1",IF(C313&gt;=$AN$262,"G2",IF(C313&gt;=$AQ$262,"G3",IF(C313&gt;=$AT$262,"G4","")))))))</f>
        <v/>
      </c>
      <c r="G313" s="64" t="str">
        <f t="shared" si="348"/>
        <v xml:space="preserve"> </v>
      </c>
      <c r="H313" s="393"/>
      <c r="I313" s="9">
        <v>2</v>
      </c>
      <c r="J313" s="37"/>
      <c r="K313" s="97"/>
      <c r="L313" s="41" t="str">
        <f t="shared" ref="L313:L319" si="353">IF(J313=0,"",VLOOKUP(J313,$AO$234:$AQ$249,3,FALSE))</f>
        <v/>
      </c>
      <c r="M313" s="221" t="str">
        <f t="shared" ref="M313:M319" si="354">IF(J313=0,"",VLOOKUP(J313,$AU$8:$AW$23,3,FALSE))</f>
        <v/>
      </c>
      <c r="N313" s="64" t="str">
        <f t="shared" ref="N313:N319" si="355">IF(K313="","",IF($AU$262="T"," ",IF($AU$262="F",IF(K313&gt;=$AK$262,"G1",IF(K313&gt;=$AN$262,"G2",IF(K313&gt;=$AQ$262,"G3",IF(K313&gt;=$AT$262,"G4","")))))))</f>
        <v/>
      </c>
      <c r="O313" s="64" t="str">
        <f t="shared" si="349"/>
        <v xml:space="preserve"> </v>
      </c>
      <c r="P313" s="2"/>
      <c r="Q313" s="48" t="s">
        <v>190</v>
      </c>
      <c r="R313" s="48" t="s">
        <v>191</v>
      </c>
      <c r="S313" s="48">
        <f>IF(Q313=B312,8)+IF(Q313=B313,7)+IF(Q313=B314,6)+IF(Q313=B315,5)+IF(Q313=B316,4)+IF(Q313=B317,3)+IF(Q313=B318,2)+IF(Q313=B319,1)+IF(R313=B312,8)+IF(R313=B313,7)+IF(R313=B314,6)+IF(R313=B315,5)+IF(R313=B316,4)+IF(R313=B317,3)+IF(R313=B318,2)+IF(R313=B319,1)</f>
        <v>5</v>
      </c>
      <c r="T313" s="48">
        <f>IF(R313=J312,8)+IF(R313=J313,7)+IF(R313=J314,6)+IF(R313=J315,5)+IF(R313=J316,4)+IF(R313=J317,3)+IF(R313=J318,2)+IF(R313=J319,1)+IF(Q313=J312,8)+IF(Q313=J313,7)+IF(Q313=J314,6)+IF(Q313=J315,5)+IF(Q313=J316,4)+IF(Q313=J317,3)+IF(Q313=J318,2)+IF(Q313=J319,1)</f>
        <v>0</v>
      </c>
      <c r="U313" s="2"/>
      <c r="V313" s="12"/>
      <c r="W313" s="12">
        <f>S313+T313</f>
        <v>5</v>
      </c>
      <c r="X313" s="12"/>
      <c r="Y313" s="12"/>
      <c r="Z313" s="12"/>
      <c r="AA313" s="12"/>
      <c r="AB313" s="191"/>
      <c r="AC313" s="12"/>
      <c r="AD313" s="2"/>
      <c r="AE313" s="8"/>
      <c r="AF313" s="6"/>
      <c r="AG313" s="6"/>
      <c r="AH313" s="8"/>
      <c r="AI313" s="23"/>
      <c r="AJ313" s="23"/>
      <c r="AK313" s="8"/>
      <c r="AL313" s="23"/>
      <c r="AM313" s="23"/>
      <c r="AN313" s="8"/>
      <c r="AO313" s="23"/>
      <c r="AP313" s="23"/>
      <c r="AQ313" s="8"/>
      <c r="AR313" s="23"/>
      <c r="AS313" s="23"/>
      <c r="AT313" s="8"/>
      <c r="AU313" s="23"/>
      <c r="AV313" s="23"/>
      <c r="AW313" s="8"/>
      <c r="AX313" s="23"/>
      <c r="AY313" s="23"/>
      <c r="AZ313" s="8"/>
    </row>
    <row r="314" spans="1:52" ht="18.95" customHeight="1">
      <c r="A314" s="9">
        <v>3</v>
      </c>
      <c r="B314" s="364" t="s">
        <v>413</v>
      </c>
      <c r="C314" s="97">
        <v>19.05</v>
      </c>
      <c r="D314" s="41" t="str">
        <f t="shared" si="350"/>
        <v>Jess Cherry</v>
      </c>
      <c r="E314" s="41" t="str">
        <f t="shared" si="351"/>
        <v>BICESTER</v>
      </c>
      <c r="F314" s="64" t="str">
        <f t="shared" si="352"/>
        <v/>
      </c>
      <c r="G314" s="64" t="str">
        <f t="shared" si="348"/>
        <v xml:space="preserve"> </v>
      </c>
      <c r="H314" s="393"/>
      <c r="I314" s="9">
        <v>3</v>
      </c>
      <c r="J314" s="106"/>
      <c r="K314" s="97"/>
      <c r="L314" s="41" t="str">
        <f t="shared" si="353"/>
        <v/>
      </c>
      <c r="M314" s="221" t="str">
        <f t="shared" si="354"/>
        <v/>
      </c>
      <c r="N314" s="64" t="str">
        <f t="shared" si="355"/>
        <v/>
      </c>
      <c r="O314" s="64" t="str">
        <f t="shared" si="349"/>
        <v xml:space="preserve"> </v>
      </c>
      <c r="P314" s="2"/>
      <c r="Q314" s="48" t="s">
        <v>1</v>
      </c>
      <c r="R314" s="48" t="s">
        <v>209</v>
      </c>
      <c r="S314" s="48">
        <f>IF(Q314=B312,8)+IF(Q314=B313,7)+IF(Q314=B314,6)+IF(Q314=B315,5)+IF(Q314=B316,4)+IF(Q314=B317,3)+IF(Q314=B318,2)+IF(Q314=B319,1)+IF(R314=B312,8)+IF(R314=B313,7)+IF(R314=B314,6)+IF(R314=B315,5)+IF(R314=B316,4)+IF(R314=B317,3)+IF(R314=B318,2)+IF(R314=B319,1)</f>
        <v>6</v>
      </c>
      <c r="T314" s="48">
        <f>IF(R314=J312,8)+IF(R314=J313,7)+IF(R314=J314,6)+IF(R314=J315,5)+IF(R314=J316,4)+IF(R314=J317,3)+IF(R314=J318,2)+IF(R314=J319,1)+IF(Q314=J312,8)+IF(Q314=J313,7)+IF(Q314=J314,6)+IF(Q314=J315,5)+IF(Q314=J316,4)+IF(Q314=J317,3)+IF(Q314=J318,2)+IF(Q314=J319,1)</f>
        <v>0</v>
      </c>
      <c r="U314" s="2"/>
      <c r="V314" s="12"/>
      <c r="W314" s="12"/>
      <c r="X314" s="12">
        <f>S314+T314</f>
        <v>6</v>
      </c>
      <c r="Y314" s="12"/>
      <c r="Z314" s="12"/>
      <c r="AA314" s="12"/>
      <c r="AB314" s="191"/>
      <c r="AC314" s="12"/>
      <c r="AD314" s="2"/>
      <c r="AE314" s="8"/>
      <c r="AF314" s="2"/>
      <c r="AG314" s="2"/>
      <c r="AH314" s="2"/>
      <c r="AI314" s="2"/>
      <c r="AJ314" s="2"/>
      <c r="AK314" s="2"/>
      <c r="AL314" s="2"/>
      <c r="AM314" s="2"/>
      <c r="AN314" s="2"/>
      <c r="AO314" s="2"/>
      <c r="AP314" s="2"/>
      <c r="AQ314" s="2"/>
      <c r="AR314" s="2"/>
      <c r="AS314" s="2"/>
      <c r="AT314" s="2"/>
      <c r="AU314" s="2"/>
      <c r="AV314" s="2"/>
      <c r="AW314" s="2"/>
      <c r="AX314" s="2"/>
      <c r="AY314" s="2"/>
      <c r="AZ314" s="2"/>
    </row>
    <row r="315" spans="1:52" ht="18.95" customHeight="1">
      <c r="A315" s="9">
        <v>4</v>
      </c>
      <c r="B315" s="364" t="s">
        <v>830</v>
      </c>
      <c r="C315" s="97">
        <v>16.11</v>
      </c>
      <c r="D315" s="41" t="str">
        <f t="shared" si="350"/>
        <v>CHLOE THOMPSON</v>
      </c>
      <c r="E315" s="41" t="str">
        <f t="shared" si="351"/>
        <v>BANBURY</v>
      </c>
      <c r="F315" s="64" t="str">
        <f t="shared" si="352"/>
        <v/>
      </c>
      <c r="G315" s="64" t="str">
        <f t="shared" si="348"/>
        <v xml:space="preserve"> </v>
      </c>
      <c r="H315" s="393"/>
      <c r="I315" s="9">
        <v>4</v>
      </c>
      <c r="J315" s="106"/>
      <c r="K315" s="97"/>
      <c r="L315" s="41" t="str">
        <f t="shared" si="353"/>
        <v/>
      </c>
      <c r="M315" s="221" t="str">
        <f t="shared" si="354"/>
        <v/>
      </c>
      <c r="N315" s="64" t="str">
        <f t="shared" si="355"/>
        <v/>
      </c>
      <c r="O315" s="64" t="str">
        <f t="shared" si="349"/>
        <v xml:space="preserve"> </v>
      </c>
      <c r="P315" s="2"/>
      <c r="Q315" s="264" t="s">
        <v>258</v>
      </c>
      <c r="R315" s="264" t="s">
        <v>259</v>
      </c>
      <c r="S315" s="48">
        <f>IF(Q315=B312,8)+IF(Q315=B313,7)+IF(Q315=B314,6)+IF(Q315=B315,5)+IF(Q315=B316,4)+IF(Q315=B317,3)+IF(Q315=B318,2)+IF(Q315=B319,1)+IF(R315=B312,8)+IF(R315=B313,7)+IF(R315=B314,6)+IF(R315=B315,5)+IF(R315=B316,4)+IF(R315=B317,3)+IF(R315=B318,2)+IF(R315=B319,1)</f>
        <v>7</v>
      </c>
      <c r="T315" s="48">
        <f>IF(R315=J312,8)+IF(R315=J313,7)+IF(R315=J314,6)+IF(R315=J315,5)+IF(R315=J316,4)+IF(R315=J317,3)+IF(R315=J318,2)+IF(R315=J319,1)+IF(Q315=J312,8)+IF(Q315=J313,7)+IF(Q315=J314,6)+IF(Q315=J315,5)+IF(Q315=J316,4)+IF(Q315=J317,3)+IF(Q315=J318,2)+IF(Q315=J319,1)</f>
        <v>0</v>
      </c>
      <c r="U315" s="2"/>
      <c r="V315" s="12"/>
      <c r="W315" s="12"/>
      <c r="X315" s="12"/>
      <c r="Y315" s="12">
        <f>S315+T315</f>
        <v>7</v>
      </c>
      <c r="Z315" s="12"/>
      <c r="AA315" s="12"/>
      <c r="AB315" s="191"/>
      <c r="AC315" s="12"/>
      <c r="AD315" s="2"/>
      <c r="AE315" s="8"/>
      <c r="AF315" s="2"/>
      <c r="AG315" s="2"/>
      <c r="AH315" s="2"/>
      <c r="AI315" s="2"/>
      <c r="AJ315" s="2"/>
      <c r="AK315" s="2"/>
      <c r="AL315" s="2"/>
      <c r="AM315" s="2"/>
      <c r="AN315" s="2"/>
      <c r="AO315" s="2"/>
      <c r="AP315" s="2"/>
      <c r="AQ315" s="2"/>
      <c r="AR315" s="2"/>
      <c r="AS315" s="2"/>
      <c r="AT315" s="2"/>
      <c r="AU315" s="2"/>
      <c r="AV315" s="2"/>
      <c r="AW315" s="2"/>
      <c r="AX315" s="2"/>
      <c r="AY315" s="2"/>
      <c r="AZ315" s="2"/>
    </row>
    <row r="316" spans="1:52" ht="18.95" customHeight="1">
      <c r="A316" s="9">
        <v>5</v>
      </c>
      <c r="B316" s="364" t="s">
        <v>828</v>
      </c>
      <c r="C316" s="97">
        <v>15.81</v>
      </c>
      <c r="D316" s="41" t="str">
        <f t="shared" si="350"/>
        <v>Erika Davies</v>
      </c>
      <c r="E316" s="41" t="str">
        <f t="shared" si="351"/>
        <v>RADLEY</v>
      </c>
      <c r="F316" s="64" t="str">
        <f t="shared" si="352"/>
        <v/>
      </c>
      <c r="G316" s="64" t="str">
        <f t="shared" si="348"/>
        <v xml:space="preserve"> </v>
      </c>
      <c r="H316" s="393"/>
      <c r="I316" s="9">
        <v>5</v>
      </c>
      <c r="J316" s="106"/>
      <c r="K316" s="97"/>
      <c r="L316" s="41" t="str">
        <f t="shared" si="353"/>
        <v/>
      </c>
      <c r="M316" s="221" t="str">
        <f t="shared" si="354"/>
        <v/>
      </c>
      <c r="N316" s="64" t="str">
        <f t="shared" si="355"/>
        <v/>
      </c>
      <c r="O316" s="64" t="str">
        <f t="shared" si="349"/>
        <v xml:space="preserve"> </v>
      </c>
      <c r="P316" s="2"/>
      <c r="Q316" s="48" t="s">
        <v>20</v>
      </c>
      <c r="R316" s="48" t="s">
        <v>19</v>
      </c>
      <c r="S316" s="48">
        <f>IF(Q316=B312,8)+IF(Q316=B313,7)+IF(Q316=B314,6)+IF(Q316=B315,5)+IF(Q316=B316,4)+IF(Q316=B317,3)+IF(Q316=B318,2)+IF(Q316=B319,1)+IF(R316=B312,8)+IF(R316=B313,7)+IF(R316=B314,6)+IF(R316=B315,5)+IF(R316=B316,4)+IF(R316=B317,3)+IF(R316=B318,2)+IF(R316=B319,1)</f>
        <v>8</v>
      </c>
      <c r="T316" s="48">
        <f>IF(R316=J312,8)+IF(R316=J313,7)+IF(R316=J314,6)+IF(R316=J315,5)+IF(R316=J316,4)+IF(R316=J317,3)+IF(R316=J318,2)+IF(R316=J319,1)+IF(Q316=J312,8)+IF(Q316=J313,7)+IF(Q316=J314,6)+IF(Q316=J315,5)+IF(Q316=J316,4)+IF(Q316=J317,3)+IF(Q316=J318,2)+IF(Q316=J319,1)</f>
        <v>8</v>
      </c>
      <c r="U316" s="2"/>
      <c r="V316" s="12"/>
      <c r="W316" s="12"/>
      <c r="X316" s="12"/>
      <c r="Y316" s="12"/>
      <c r="Z316" s="12">
        <f>S316+T316</f>
        <v>16</v>
      </c>
      <c r="AA316" s="12"/>
      <c r="AB316" s="191"/>
      <c r="AC316" s="12"/>
      <c r="AD316" s="2"/>
      <c r="AE316" s="8"/>
      <c r="AF316" s="2"/>
      <c r="AG316" s="2"/>
      <c r="AH316" s="2"/>
      <c r="AI316" s="2"/>
      <c r="AJ316" s="2"/>
      <c r="AK316" s="2"/>
      <c r="AL316" s="2"/>
      <c r="AM316" s="2"/>
      <c r="AN316" s="2"/>
      <c r="AO316" s="2"/>
      <c r="AP316" s="2"/>
      <c r="AQ316" s="2"/>
      <c r="AR316" s="2"/>
      <c r="AS316" s="2"/>
      <c r="AT316" s="2"/>
      <c r="AU316" s="2"/>
      <c r="AV316" s="2"/>
      <c r="AW316" s="2"/>
      <c r="AX316" s="2"/>
      <c r="AY316" s="2"/>
      <c r="AZ316" s="2"/>
    </row>
    <row r="317" spans="1:52" ht="18.95" customHeight="1">
      <c r="A317" s="9">
        <v>6</v>
      </c>
      <c r="B317" s="364" t="s">
        <v>850</v>
      </c>
      <c r="C317" s="97">
        <v>11.24</v>
      </c>
      <c r="D317" s="41" t="str">
        <f t="shared" si="350"/>
        <v>ELEANOR HUBBERT</v>
      </c>
      <c r="E317" s="41" t="str">
        <f t="shared" si="351"/>
        <v>WITNEY</v>
      </c>
      <c r="F317" s="64" t="str">
        <f t="shared" si="352"/>
        <v/>
      </c>
      <c r="G317" s="64" t="str">
        <f t="shared" si="348"/>
        <v xml:space="preserve"> </v>
      </c>
      <c r="H317" s="393"/>
      <c r="I317" s="9">
        <v>6</v>
      </c>
      <c r="J317" s="106"/>
      <c r="K317" s="97"/>
      <c r="L317" s="41" t="str">
        <f t="shared" si="353"/>
        <v/>
      </c>
      <c r="M317" s="221" t="str">
        <f t="shared" si="354"/>
        <v/>
      </c>
      <c r="N317" s="64" t="str">
        <f t="shared" si="355"/>
        <v/>
      </c>
      <c r="O317" s="64" t="str">
        <f t="shared" si="349"/>
        <v xml:space="preserve"> </v>
      </c>
      <c r="P317" s="2"/>
      <c r="Q317" s="48" t="s">
        <v>188</v>
      </c>
      <c r="R317" s="48" t="s">
        <v>189</v>
      </c>
      <c r="S317" s="48">
        <f>IF(Q317=B312,8)+IF(Q317=B313,7)+IF(Q317=B314,6)+IF(Q317=B315,5)+IF(Q317=B316,4)+IF(Q317=B317,3)+IF(Q317=B318,2)+IF(Q317=B319,1)+IF(R317=B312,8)+IF(R317=B313,7)+IF(R317=B314,6)+IF(R317=B315,5)+IF(R317=B316,4)+IF(R317=B317,3)+IF(R317=B318,2)+IF(R317=B319,1)</f>
        <v>4</v>
      </c>
      <c r="T317" s="48">
        <f>IF(R317=J312,8)+IF(R317=J313,7)+IF(R317=J314,6)+IF(R317=J315,5)+IF(R317=J316,4)+IF(R317=J317,3)+IF(R317=J318,2)+IF(R317=J319,1)+IF(Q317=J312,8)+IF(Q317=J313,7)+IF(Q317=J314,6)+IF(Q317=J315,5)+IF(Q317=J316,4)+IF(Q317=J317,3)+IF(Q317=J318,2)+IF(Q317=J319,1)</f>
        <v>0</v>
      </c>
      <c r="U317" s="2"/>
      <c r="V317" s="12"/>
      <c r="W317" s="12"/>
      <c r="X317" s="12"/>
      <c r="Y317" s="12"/>
      <c r="Z317" s="12"/>
      <c r="AA317" s="12">
        <f>S317+T317</f>
        <v>4</v>
      </c>
      <c r="AB317" s="191"/>
      <c r="AC317" s="12"/>
      <c r="AD317" s="2"/>
      <c r="AE317" s="8"/>
      <c r="AF317" s="2"/>
      <c r="AG317" s="2"/>
      <c r="AH317" s="2"/>
      <c r="AI317" s="2"/>
      <c r="AJ317" s="2"/>
      <c r="AK317" s="2"/>
      <c r="AL317" s="2"/>
      <c r="AM317" s="2"/>
      <c r="AN317" s="2"/>
      <c r="AO317" s="2"/>
      <c r="AP317" s="2"/>
      <c r="AQ317" s="2"/>
      <c r="AR317" s="2"/>
      <c r="AS317" s="2"/>
      <c r="AT317" s="2"/>
      <c r="AU317" s="2"/>
      <c r="AV317" s="2"/>
      <c r="AW317" s="2"/>
      <c r="AX317" s="2"/>
      <c r="AY317" s="2"/>
      <c r="AZ317" s="2"/>
    </row>
    <row r="318" spans="1:52" ht="18.95" customHeight="1">
      <c r="A318" s="9">
        <v>7</v>
      </c>
      <c r="B318" s="106"/>
      <c r="C318" s="97"/>
      <c r="D318" s="41" t="str">
        <f t="shared" si="350"/>
        <v/>
      </c>
      <c r="E318" s="41" t="str">
        <f t="shared" si="351"/>
        <v/>
      </c>
      <c r="F318" s="64" t="str">
        <f t="shared" si="352"/>
        <v/>
      </c>
      <c r="G318" s="64" t="str">
        <f t="shared" si="348"/>
        <v xml:space="preserve"> </v>
      </c>
      <c r="H318" s="393"/>
      <c r="I318" s="9">
        <v>7</v>
      </c>
      <c r="J318" s="106"/>
      <c r="K318" s="97"/>
      <c r="L318" s="41" t="str">
        <f t="shared" si="353"/>
        <v/>
      </c>
      <c r="M318" s="221" t="str">
        <f t="shared" si="354"/>
        <v/>
      </c>
      <c r="N318" s="64" t="str">
        <f t="shared" si="355"/>
        <v/>
      </c>
      <c r="O318" s="64" t="str">
        <f t="shared" si="349"/>
        <v xml:space="preserve"> </v>
      </c>
      <c r="P318" s="2"/>
      <c r="Q318" s="48" t="s">
        <v>227</v>
      </c>
      <c r="R318" s="48" t="s">
        <v>228</v>
      </c>
      <c r="S318" s="48">
        <f>IF(Q318=B312,8)+IF(Q318=B313,7)+IF(Q318=B314,6)+IF(Q318=B315,5)+IF(Q318=B316,4)+IF(Q318=B317,3)+IF(Q318=B318,2)+IF(Q318=B319,1)+IF(R318=B312,8)+IF(R318=B313,7)+IF(R318=B314,6)+IF(R318=B315,5)+IF(R318=B316,4)+IF(R318=B317,3)+IF(R318=B318,2)+IF(R318=B319,1)</f>
        <v>0</v>
      </c>
      <c r="T318" s="48">
        <f>IF(R318=J312,8)+IF(R318=J313,7)+IF(R318=J314,6)+IF(R318=J315,5)+IF(R318=J316,4)+IF(R318=J317,3)+IF(R318=J318,2)+IF(R318=J319,1)+IF(Q318=J312,8)+IF(Q318=J313,7)+IF(Q318=J314,6)+IF(Q318=J315,5)+IF(Q318=J316,4)+IF(Q318=J317,3)+IF(Q318=J318,2)+IF(Q318=J319,1)</f>
        <v>0</v>
      </c>
      <c r="U318" s="2"/>
      <c r="V318" s="12"/>
      <c r="W318" s="12"/>
      <c r="X318" s="12"/>
      <c r="Y318" s="12"/>
      <c r="Z318" s="12"/>
      <c r="AA318" s="12"/>
      <c r="AB318" s="191">
        <f>S318+T318</f>
        <v>0</v>
      </c>
      <c r="AC318" s="12"/>
      <c r="AD318" s="2"/>
      <c r="AE318" s="8"/>
      <c r="AF318" s="2"/>
      <c r="AG318" s="2"/>
      <c r="AH318" s="2"/>
      <c r="AI318" s="2"/>
      <c r="AJ318" s="2"/>
      <c r="AK318" s="2"/>
      <c r="AL318" s="2"/>
      <c r="AM318" s="2"/>
      <c r="AN318" s="2"/>
      <c r="AO318" s="2"/>
      <c r="AP318" s="2"/>
      <c r="AQ318" s="2"/>
      <c r="AR318" s="2"/>
      <c r="AS318" s="2"/>
      <c r="AT318" s="2"/>
      <c r="AU318" s="2"/>
      <c r="AV318" s="2"/>
      <c r="AW318" s="2"/>
      <c r="AX318" s="2"/>
      <c r="AY318" s="2"/>
      <c r="AZ318" s="2"/>
    </row>
    <row r="319" spans="1:52" ht="18.95" customHeight="1">
      <c r="A319" s="9">
        <v>8</v>
      </c>
      <c r="B319" s="106"/>
      <c r="C319" s="97"/>
      <c r="D319" s="41" t="str">
        <f t="shared" si="350"/>
        <v/>
      </c>
      <c r="E319" s="41" t="str">
        <f t="shared" si="351"/>
        <v/>
      </c>
      <c r="F319" s="64" t="str">
        <f t="shared" si="352"/>
        <v/>
      </c>
      <c r="G319" s="64" t="str">
        <f t="shared" si="348"/>
        <v xml:space="preserve"> </v>
      </c>
      <c r="H319" s="393"/>
      <c r="I319" s="9">
        <v>8</v>
      </c>
      <c r="J319" s="106"/>
      <c r="K319" s="97"/>
      <c r="L319" s="41" t="str">
        <f t="shared" si="353"/>
        <v/>
      </c>
      <c r="M319" s="221" t="str">
        <f t="shared" si="354"/>
        <v/>
      </c>
      <c r="N319" s="64" t="str">
        <f t="shared" si="355"/>
        <v/>
      </c>
      <c r="O319" s="64" t="str">
        <f t="shared" si="349"/>
        <v xml:space="preserve"> </v>
      </c>
      <c r="Q319" s="48" t="s">
        <v>208</v>
      </c>
      <c r="R319" s="48" t="s">
        <v>211</v>
      </c>
      <c r="S319" s="48">
        <f>IF(Q319=B312,8)+IF(Q319=B313,7)+IF(Q319=B314,6)+IF(Q319=B315,5)+IF(Q319=B316,4)+IF(Q319=B317,3)+IF(Q319=B318,2)+IF(Q319=B319,1)+IF(R319=B312,8)+IF(R319=B313,7)+IF(R319=B314,6)+IF(R319=B315,5)+IF(R319=B316,4)+IF(R319=B317,3)+IF(R319=B318,2)+IF(R319=B319,1)</f>
        <v>3</v>
      </c>
      <c r="T319" s="48">
        <f>IF(R319=J312,8)+IF(R319=J313,7)+IF(R319=J314,6)+IF(R319=J315,5)+IF(R319=J316,4)+IF(R319=J317,3)+IF(R319=J318,2)+IF(R319=J319,1)+IF(Q319=J312,8)+IF(Q319=J313,7)+IF(Q319=J314,6)+IF(Q319=J315,5)+IF(Q319=J316,4)+IF(Q319=J317,3)+IF(Q319=J318,2)+IF(Q319=J319,1)</f>
        <v>0</v>
      </c>
      <c r="U319" s="2"/>
      <c r="V319" s="12"/>
      <c r="W319" s="12"/>
      <c r="X319" s="12"/>
      <c r="Y319" s="12"/>
      <c r="Z319" s="12"/>
      <c r="AA319" s="12"/>
      <c r="AB319" s="191"/>
      <c r="AC319" s="12">
        <f>S319+T319</f>
        <v>3</v>
      </c>
    </row>
    <row r="320" spans="1:52" ht="18.95" customHeight="1">
      <c r="A320" s="206" t="s">
        <v>0</v>
      </c>
      <c r="B320" s="392" t="s">
        <v>125</v>
      </c>
      <c r="C320" s="392"/>
      <c r="D320" s="392"/>
      <c r="E320" s="392"/>
      <c r="F320" s="392"/>
      <c r="G320" s="392"/>
      <c r="H320" s="207"/>
      <c r="I320" s="206" t="s">
        <v>1</v>
      </c>
      <c r="J320" s="392" t="str">
        <f>B320</f>
        <v>UNDER 17 WOMEN JAVELIN</v>
      </c>
      <c r="K320" s="392"/>
      <c r="L320" s="392"/>
      <c r="M320" s="392"/>
      <c r="N320" s="392"/>
      <c r="O320" s="392"/>
      <c r="Q320" s="96"/>
      <c r="R320" s="96"/>
      <c r="S320" s="48"/>
      <c r="T320" s="48"/>
      <c r="U320" s="2"/>
      <c r="V320" s="12"/>
      <c r="W320" s="12"/>
      <c r="X320" s="12"/>
      <c r="Y320" s="12"/>
      <c r="Z320" s="12"/>
      <c r="AA320" s="12"/>
      <c r="AB320" s="191"/>
      <c r="AC320" s="12"/>
    </row>
    <row r="321" spans="1:29" ht="18.95" customHeight="1">
      <c r="A321" s="9">
        <v>1</v>
      </c>
      <c r="B321" s="37"/>
      <c r="C321" s="97"/>
      <c r="D321" s="41" t="str">
        <f>IF(B321=0,"",VLOOKUP(B321,$AR$234:$AT$249,3,FALSE))</f>
        <v/>
      </c>
      <c r="E321" s="41" t="str">
        <f>IF(B321=0,"",VLOOKUP(B321,$AU$8:$AW$23,3,FALSE))</f>
        <v/>
      </c>
      <c r="F321" s="64" t="str">
        <f>IF(C321="","",IF($AU$261="T"," ",IF($AU$261="F",IF(C321&gt;=$AK$261,"G1",IF(C321&gt;=$AN$261,"G2",IF(C321&gt;=$AQ$261,"G3",IF(C321&gt;=$AT$261,"G4","")))))))</f>
        <v/>
      </c>
      <c r="G321" s="64" t="str">
        <f t="shared" ref="G321:G328" si="356">IF(C321&gt;=BX213,"AW"," ")</f>
        <v xml:space="preserve"> </v>
      </c>
      <c r="H321" s="393"/>
      <c r="I321" s="9">
        <v>1</v>
      </c>
      <c r="J321" s="37"/>
      <c r="K321" s="97"/>
      <c r="L321" s="41" t="str">
        <f>IF(J321=0,"",VLOOKUP(J321,$AR$234:$AT$249,3,FALSE))</f>
        <v/>
      </c>
      <c r="M321" s="221" t="str">
        <f>IF(J321=0,"",VLOOKUP(J321,$AU$8:$AW$23,3,FALSE))</f>
        <v/>
      </c>
      <c r="N321" s="64" t="str">
        <f>IF(K321="","",IF($AU$261="T"," ",IF($AU$261="F",IF(K321&gt;=$AK$261,"G1",IF(K321&gt;=$AN$261,"G2",IF(K321&gt;=$AQ$261,"G3",IF(K321&gt;=$AT$261,"G4","")))))))</f>
        <v/>
      </c>
      <c r="O321" s="64" t="str">
        <f t="shared" ref="O321:O328" si="357">IF(K321&gt;=BX213,"AW"," ")</f>
        <v xml:space="preserve"> </v>
      </c>
      <c r="Q321" s="192" t="s">
        <v>0</v>
      </c>
      <c r="R321" s="192" t="s">
        <v>210</v>
      </c>
      <c r="S321" s="192">
        <f>IF(Q321=B321,8)+IF(Q321=B322,7)+IF(Q321=B323,6)+IF(Q321=B324,5)+IF(Q321=B325,4)+IF(Q321=B326,3)+IF(Q321=B327,2)+IF(Q321=B328,1)+IF(R321=B321,8)+IF(R321=B322,7)+IF(R321=B323,6)+IF(R321=B324,5)+IF(R321=B325,4)+IF(R321=B326,3)+IF(R321=B327,2)+IF(R321=B328,1)</f>
        <v>0</v>
      </c>
      <c r="T321" s="192">
        <f>IF(Q321=J321,8)+IF(Q321=J322,7)+IF(Q321=J323,6)+IF(Q321=J324,5)+IF(Q321=J325,4)+IF(Q321=J326,3)+IF(Q321=J327,2)+IF(Q321=J328,1)+IF(R321=J321,8)+IF(R321=J322,7)+IF(R321=J323,6)+IF(R321=J324,5)+IF(R321=J325,4)+IF(R321=J326,3)+IF(R321=J327,2)+IF(R321=J328,1)</f>
        <v>0</v>
      </c>
      <c r="U321" s="2"/>
      <c r="V321" s="95">
        <f>S321+T321</f>
        <v>0</v>
      </c>
      <c r="W321" s="12"/>
      <c r="X321" s="12"/>
      <c r="Y321" s="12"/>
      <c r="Z321" s="12"/>
      <c r="AA321" s="12"/>
      <c r="AB321" s="191"/>
      <c r="AC321" s="12"/>
    </row>
    <row r="322" spans="1:29" ht="18.95" customHeight="1">
      <c r="A322" s="9">
        <v>2</v>
      </c>
      <c r="B322" s="37"/>
      <c r="C322" s="97"/>
      <c r="D322" s="41" t="str">
        <f t="shared" ref="D322:D328" si="358">IF(B322=0,"",VLOOKUP(B322,$AR$234:$AT$249,3,FALSE))</f>
        <v/>
      </c>
      <c r="E322" s="41" t="str">
        <f t="shared" ref="E322:E328" si="359">IF(B322=0,"",VLOOKUP(B322,$AU$8:$AW$23,3,FALSE))</f>
        <v/>
      </c>
      <c r="F322" s="64" t="str">
        <f t="shared" ref="F322:F328" si="360">IF(C322="","",IF($AU$261="T"," ",IF($AU$261="F",IF(C322&gt;=$AK$261,"G1",IF(C322&gt;=$AN$261,"G2",IF(C322&gt;=$AQ$261,"G3",IF(C322&gt;=$AT$261,"G4","")))))))</f>
        <v/>
      </c>
      <c r="G322" s="64" t="str">
        <f t="shared" si="356"/>
        <v xml:space="preserve"> </v>
      </c>
      <c r="H322" s="393"/>
      <c r="I322" s="9">
        <v>2</v>
      </c>
      <c r="J322" s="37"/>
      <c r="K322" s="97"/>
      <c r="L322" s="41" t="str">
        <f t="shared" ref="L322:L328" si="361">IF(J322=0,"",VLOOKUP(J322,$AR$234:$AT$249,3,FALSE))</f>
        <v/>
      </c>
      <c r="M322" s="221" t="str">
        <f t="shared" ref="M322:M328" si="362">IF(J322=0,"",VLOOKUP(J322,$AU$8:$AW$23,3,FALSE))</f>
        <v/>
      </c>
      <c r="N322" s="64" t="str">
        <f t="shared" ref="N322:N328" si="363">IF(K322="","",IF($AU$261="T"," ",IF($AU$261="F",IF(K322&gt;=$AK$261,"G1",IF(K322&gt;=$AN$261,"G2",IF(K322&gt;=$AQ$261,"G3",IF(K322&gt;=$AT$261,"G4","")))))))</f>
        <v/>
      </c>
      <c r="O322" s="64" t="str">
        <f t="shared" si="357"/>
        <v xml:space="preserve"> </v>
      </c>
      <c r="Q322" s="48" t="s">
        <v>190</v>
      </c>
      <c r="R322" s="48" t="s">
        <v>191</v>
      </c>
      <c r="S322" s="48">
        <f>IF(Q322=B321,8)+IF(Q322=B322,7)+IF(Q322=B323,6)+IF(Q322=B324,5)+IF(Q322=B325,4)+IF(Q322=B326,3)+IF(Q322=B327,2)+IF(Q322=B328,1)+IF(R322=B321,8)+IF(R322=B322,7)+IF(R322=B323,6)+IF(R322=B324,5)+IF(R322=B325,4)+IF(R322=B326,3)+IF(R322=B327,2)+IF(R322=B328,1)</f>
        <v>0</v>
      </c>
      <c r="T322" s="48">
        <f>IF(R322=J321,8)+IF(R322=J322,7)+IF(R322=J323,6)+IF(R322=J324,5)+IF(R322=J325,4)+IF(R322=J326,3)+IF(R322=J327,2)+IF(R322=J328,1)+IF(Q322=J321,8)+IF(Q322=J322,7)+IF(Q322=J323,6)+IF(Q322=J324,5)+IF(Q322=J325,4)+IF(Q322=J326,3)+IF(Q322=J327,2)+IF(Q322=J328,1)</f>
        <v>0</v>
      </c>
      <c r="U322" s="2"/>
      <c r="V322" s="12"/>
      <c r="W322" s="12">
        <f>S322+T322</f>
        <v>0</v>
      </c>
      <c r="X322" s="12"/>
      <c r="Y322" s="12"/>
      <c r="Z322" s="12"/>
      <c r="AA322" s="12"/>
      <c r="AB322" s="191"/>
      <c r="AC322" s="12"/>
    </row>
    <row r="323" spans="1:29" ht="18.95" customHeight="1">
      <c r="A323" s="9">
        <v>3</v>
      </c>
      <c r="B323" s="106"/>
      <c r="C323" s="97"/>
      <c r="D323" s="41" t="str">
        <f t="shared" si="358"/>
        <v/>
      </c>
      <c r="E323" s="41" t="str">
        <f t="shared" si="359"/>
        <v/>
      </c>
      <c r="F323" s="64" t="str">
        <f t="shared" si="360"/>
        <v/>
      </c>
      <c r="G323" s="64" t="str">
        <f t="shared" si="356"/>
        <v xml:space="preserve"> </v>
      </c>
      <c r="H323" s="393"/>
      <c r="I323" s="9">
        <v>3</v>
      </c>
      <c r="J323" s="106"/>
      <c r="K323" s="97"/>
      <c r="L323" s="41" t="str">
        <f t="shared" si="361"/>
        <v/>
      </c>
      <c r="M323" s="221" t="str">
        <f t="shared" si="362"/>
        <v/>
      </c>
      <c r="N323" s="64" t="str">
        <f t="shared" si="363"/>
        <v/>
      </c>
      <c r="O323" s="64" t="str">
        <f t="shared" si="357"/>
        <v xml:space="preserve"> </v>
      </c>
      <c r="Q323" s="48" t="s">
        <v>1</v>
      </c>
      <c r="R323" s="48" t="s">
        <v>209</v>
      </c>
      <c r="S323" s="48">
        <f>IF(Q323=B321,8)+IF(Q323=B322,7)+IF(Q323=B323,6)+IF(Q323=B324,5)+IF(Q323=B325,4)+IF(Q323=B326,3)+IF(Q323=B327,2)+IF(Q323=B328,1)+IF(R323=B321,8)+IF(R323=B322,7)+IF(R323=B323,6)+IF(R323=B324,5)+IF(R323=B325,4)+IF(R323=B326,3)+IF(R323=B327,2)+IF(R323=B328,1)</f>
        <v>0</v>
      </c>
      <c r="T323" s="48">
        <f>IF(R323=J321,8)+IF(R323=J322,7)+IF(R323=J323,6)+IF(R323=J324,5)+IF(R323=J325,4)+IF(R323=J326,3)+IF(R323=J327,2)+IF(R323=J328,1)+IF(Q323=J321,8)+IF(Q323=J322,7)+IF(Q323=J323,6)+IF(Q323=J324,5)+IF(Q323=J325,4)+IF(Q323=J326,3)+IF(Q323=J327,2)+IF(Q323=J328,1)</f>
        <v>0</v>
      </c>
      <c r="U323" s="2"/>
      <c r="V323" s="12"/>
      <c r="W323" s="12"/>
      <c r="X323" s="12">
        <f>S323+T323</f>
        <v>0</v>
      </c>
      <c r="Y323" s="12"/>
      <c r="Z323" s="12"/>
      <c r="AA323" s="12"/>
      <c r="AB323" s="191"/>
      <c r="AC323" s="12"/>
    </row>
    <row r="324" spans="1:29" ht="18.95" customHeight="1">
      <c r="A324" s="9">
        <v>4</v>
      </c>
      <c r="B324" s="106"/>
      <c r="C324" s="97"/>
      <c r="D324" s="41" t="str">
        <f t="shared" si="358"/>
        <v/>
      </c>
      <c r="E324" s="41" t="str">
        <f t="shared" si="359"/>
        <v/>
      </c>
      <c r="F324" s="64" t="str">
        <f t="shared" si="360"/>
        <v/>
      </c>
      <c r="G324" s="64" t="str">
        <f t="shared" si="356"/>
        <v xml:space="preserve"> </v>
      </c>
      <c r="H324" s="393"/>
      <c r="I324" s="9">
        <v>4</v>
      </c>
      <c r="J324" s="106"/>
      <c r="K324" s="97"/>
      <c r="L324" s="41" t="str">
        <f t="shared" si="361"/>
        <v/>
      </c>
      <c r="M324" s="221" t="str">
        <f t="shared" si="362"/>
        <v/>
      </c>
      <c r="N324" s="64" t="str">
        <f t="shared" si="363"/>
        <v/>
      </c>
      <c r="O324" s="64" t="str">
        <f t="shared" si="357"/>
        <v xml:space="preserve"> </v>
      </c>
      <c r="Q324" s="264" t="s">
        <v>258</v>
      </c>
      <c r="R324" s="264" t="s">
        <v>259</v>
      </c>
      <c r="S324" s="48">
        <f>IF(Q324=B321,8)+IF(Q324=B322,7)+IF(Q324=B323,6)+IF(Q324=B324,5)+IF(Q324=B325,4)+IF(Q324=B326,3)+IF(Q324=B327,2)+IF(Q324=B328,1)+IF(R324=B321,8)+IF(R324=B322,7)+IF(R324=B323,6)+IF(R324=B324,5)+IF(R324=B325,4)+IF(R324=B326,3)+IF(R324=B327,2)+IF(R324=B328,1)</f>
        <v>0</v>
      </c>
      <c r="T324" s="48">
        <f>IF(R324=J321,8)+IF(R324=J322,7)+IF(R324=J323,6)+IF(R324=J324,5)+IF(R324=J325,4)+IF(R324=J326,3)+IF(R324=J327,2)+IF(R324=J328,1)+IF(Q324=J321,8)+IF(Q324=J322,7)+IF(Q324=J323,6)+IF(Q324=J324,5)+IF(Q324=J325,4)+IF(Q324=J326,3)+IF(Q324=J327,2)+IF(Q324=J328,1)</f>
        <v>0</v>
      </c>
      <c r="U324" s="2"/>
      <c r="V324" s="12"/>
      <c r="W324" s="12"/>
      <c r="X324" s="12"/>
      <c r="Y324" s="12">
        <f>S324+T324</f>
        <v>0</v>
      </c>
      <c r="Z324" s="12"/>
      <c r="AA324" s="12"/>
      <c r="AB324" s="191"/>
      <c r="AC324" s="12"/>
    </row>
    <row r="325" spans="1:29" ht="18.95" customHeight="1">
      <c r="A325" s="9">
        <v>5</v>
      </c>
      <c r="B325" s="106"/>
      <c r="C325" s="97"/>
      <c r="D325" s="41" t="str">
        <f t="shared" si="358"/>
        <v/>
      </c>
      <c r="E325" s="41" t="str">
        <f t="shared" si="359"/>
        <v/>
      </c>
      <c r="F325" s="64" t="str">
        <f t="shared" si="360"/>
        <v/>
      </c>
      <c r="G325" s="64" t="str">
        <f t="shared" si="356"/>
        <v xml:space="preserve"> </v>
      </c>
      <c r="H325" s="393"/>
      <c r="I325" s="9">
        <v>5</v>
      </c>
      <c r="J325" s="106"/>
      <c r="K325" s="97"/>
      <c r="L325" s="41" t="str">
        <f t="shared" si="361"/>
        <v/>
      </c>
      <c r="M325" s="221" t="str">
        <f t="shared" si="362"/>
        <v/>
      </c>
      <c r="N325" s="64" t="str">
        <f t="shared" si="363"/>
        <v/>
      </c>
      <c r="O325" s="64" t="str">
        <f t="shared" si="357"/>
        <v xml:space="preserve"> </v>
      </c>
      <c r="Q325" s="48" t="s">
        <v>20</v>
      </c>
      <c r="R325" s="48" t="s">
        <v>19</v>
      </c>
      <c r="S325" s="48">
        <f>IF(Q325=B321,8)+IF(Q325=B322,7)+IF(Q325=B323,6)+IF(Q325=B324,5)+IF(Q325=B325,4)+IF(Q325=B326,3)+IF(Q325=B327,2)+IF(Q325=B328,1)+IF(R325=B321,8)+IF(R325=B322,7)+IF(R325=B323,6)+IF(R325=B324,5)+IF(R325=B325,4)+IF(R325=B326,3)+IF(R325=B327,2)+IF(R325=B328,1)</f>
        <v>0</v>
      </c>
      <c r="T325" s="48">
        <f>IF(R325=J321,8)+IF(R325=J322,7)+IF(R325=J323,6)+IF(R325=J324,5)+IF(R325=J325,4)+IF(R325=J326,3)+IF(R325=J327,2)+IF(R325=J328,1)+IF(Q325=J321,8)+IF(Q325=J322,7)+IF(Q325=J323,6)+IF(Q325=J324,5)+IF(Q325=J325,4)+IF(Q325=J326,3)+IF(Q325=J327,2)+IF(Q325=J328,1)</f>
        <v>0</v>
      </c>
      <c r="U325" s="2"/>
      <c r="V325" s="12"/>
      <c r="W325" s="12"/>
      <c r="X325" s="12"/>
      <c r="Y325" s="12"/>
      <c r="Z325" s="12">
        <f>S325+T325</f>
        <v>0</v>
      </c>
      <c r="AA325" s="12"/>
      <c r="AB325" s="191"/>
      <c r="AC325" s="12"/>
    </row>
    <row r="326" spans="1:29" ht="18.95" customHeight="1">
      <c r="A326" s="9">
        <v>6</v>
      </c>
      <c r="B326" s="106"/>
      <c r="C326" s="97"/>
      <c r="D326" s="41" t="str">
        <f t="shared" si="358"/>
        <v/>
      </c>
      <c r="E326" s="41" t="str">
        <f t="shared" si="359"/>
        <v/>
      </c>
      <c r="F326" s="64" t="str">
        <f t="shared" si="360"/>
        <v/>
      </c>
      <c r="G326" s="64" t="str">
        <f t="shared" si="356"/>
        <v xml:space="preserve"> </v>
      </c>
      <c r="H326" s="393"/>
      <c r="I326" s="9">
        <v>6</v>
      </c>
      <c r="J326" s="106"/>
      <c r="K326" s="97"/>
      <c r="L326" s="41" t="str">
        <f t="shared" si="361"/>
        <v/>
      </c>
      <c r="M326" s="221" t="str">
        <f t="shared" si="362"/>
        <v/>
      </c>
      <c r="N326" s="64" t="str">
        <f t="shared" si="363"/>
        <v/>
      </c>
      <c r="O326" s="64" t="str">
        <f t="shared" si="357"/>
        <v xml:space="preserve"> </v>
      </c>
      <c r="Q326" s="48" t="s">
        <v>188</v>
      </c>
      <c r="R326" s="48" t="s">
        <v>189</v>
      </c>
      <c r="S326" s="48">
        <f>IF(Q326=B321,8)+IF(Q326=B322,7)+IF(Q326=B323,6)+IF(Q326=B324,5)+IF(Q326=B325,4)+IF(Q326=B326,3)+IF(Q326=B327,2)+IF(Q326=B328,1)+IF(R326=B321,8)+IF(R326=B322,7)+IF(R326=B323,6)+IF(R326=B324,5)+IF(R326=B325,4)+IF(R326=B326,3)+IF(R326=B327,2)+IF(R326=B328,1)</f>
        <v>0</v>
      </c>
      <c r="T326" s="48">
        <f>IF(R326=J321,8)+IF(R326=J322,7)+IF(R326=J323,6)+IF(R326=J324,5)+IF(R326=J325,4)+IF(R326=J326,3)+IF(R326=J327,2)+IF(R326=J328,1)+IF(Q326=J321,8)+IF(Q326=J322,7)+IF(Q326=J323,6)+IF(Q326=J324,5)+IF(Q326=J325,4)+IF(Q326=J326,3)+IF(Q326=J327,2)+IF(Q326=J328,1)</f>
        <v>0</v>
      </c>
      <c r="U326" s="2"/>
      <c r="V326" s="12"/>
      <c r="W326" s="12"/>
      <c r="X326" s="12"/>
      <c r="Y326" s="12"/>
      <c r="Z326" s="12"/>
      <c r="AA326" s="12">
        <f>S326+T326</f>
        <v>0</v>
      </c>
      <c r="AB326" s="191"/>
      <c r="AC326" s="12"/>
    </row>
    <row r="327" spans="1:29" ht="18.95" customHeight="1">
      <c r="A327" s="9">
        <v>7</v>
      </c>
      <c r="B327" s="106"/>
      <c r="C327" s="97"/>
      <c r="D327" s="41" t="str">
        <f t="shared" si="358"/>
        <v/>
      </c>
      <c r="E327" s="41" t="str">
        <f t="shared" si="359"/>
        <v/>
      </c>
      <c r="F327" s="64" t="str">
        <f t="shared" si="360"/>
        <v/>
      </c>
      <c r="G327" s="64" t="str">
        <f t="shared" si="356"/>
        <v xml:space="preserve"> </v>
      </c>
      <c r="H327" s="393"/>
      <c r="I327" s="9">
        <v>7</v>
      </c>
      <c r="J327" s="106"/>
      <c r="K327" s="97"/>
      <c r="L327" s="41" t="str">
        <f t="shared" si="361"/>
        <v/>
      </c>
      <c r="M327" s="221" t="str">
        <f t="shared" si="362"/>
        <v/>
      </c>
      <c r="N327" s="64" t="str">
        <f t="shared" si="363"/>
        <v/>
      </c>
      <c r="O327" s="64" t="str">
        <f t="shared" si="357"/>
        <v xml:space="preserve"> </v>
      </c>
      <c r="Q327" s="48" t="s">
        <v>227</v>
      </c>
      <c r="R327" s="48" t="s">
        <v>228</v>
      </c>
      <c r="S327" s="48">
        <f>IF(Q327=B321,8)+IF(Q327=B322,7)+IF(Q327=B323,6)+IF(Q327=B324,5)+IF(Q327=B325,4)+IF(Q327=B326,3)+IF(Q327=B327,2)+IF(Q327=B328,1)+IF(R327=B321,8)+IF(R327=B322,7)+IF(R327=B323,6)+IF(R327=B324,5)+IF(R327=B325,4)+IF(R327=B326,3)+IF(R327=B327,2)+IF(R327=B328,1)</f>
        <v>0</v>
      </c>
      <c r="T327" s="48">
        <f>IF(R327=J321,8)+IF(R327=J322,7)+IF(R327=J323,6)+IF(R327=J324,5)+IF(R327=J325,4)+IF(R327=J326,3)+IF(R327=J327,2)+IF(R327=J328,1)+IF(Q327=J321,8)+IF(Q327=J322,7)+IF(Q327=J323,6)+IF(Q327=J324,5)+IF(Q327=J325,4)+IF(Q327=J326,3)+IF(Q327=J327,2)+IF(Q327=J328,1)</f>
        <v>0</v>
      </c>
      <c r="U327" s="2"/>
      <c r="V327" s="12"/>
      <c r="W327" s="12"/>
      <c r="X327" s="12"/>
      <c r="Y327" s="12"/>
      <c r="Z327" s="12"/>
      <c r="AA327" s="12"/>
      <c r="AB327" s="191">
        <f>S327+T327</f>
        <v>0</v>
      </c>
      <c r="AC327" s="12"/>
    </row>
    <row r="328" spans="1:29" ht="18.95" customHeight="1">
      <c r="A328" s="9">
        <v>8</v>
      </c>
      <c r="B328" s="106"/>
      <c r="C328" s="97"/>
      <c r="D328" s="41" t="str">
        <f t="shared" si="358"/>
        <v/>
      </c>
      <c r="E328" s="41" t="str">
        <f t="shared" si="359"/>
        <v/>
      </c>
      <c r="F328" s="64" t="str">
        <f t="shared" si="360"/>
        <v/>
      </c>
      <c r="G328" s="64" t="str">
        <f t="shared" si="356"/>
        <v xml:space="preserve"> </v>
      </c>
      <c r="H328" s="393"/>
      <c r="I328" s="9">
        <v>8</v>
      </c>
      <c r="J328" s="106"/>
      <c r="K328" s="97"/>
      <c r="L328" s="41" t="str">
        <f t="shared" si="361"/>
        <v/>
      </c>
      <c r="M328" s="221" t="str">
        <f t="shared" si="362"/>
        <v/>
      </c>
      <c r="N328" s="64" t="str">
        <f t="shared" si="363"/>
        <v/>
      </c>
      <c r="O328" s="64" t="str">
        <f t="shared" si="357"/>
        <v xml:space="preserve"> </v>
      </c>
      <c r="Q328" s="48" t="s">
        <v>208</v>
      </c>
      <c r="R328" s="48" t="s">
        <v>211</v>
      </c>
      <c r="S328" s="48">
        <f>IF(Q328=B321,8)+IF(Q328=B322,7)+IF(Q328=B323,6)+IF(Q328=B324,5)+IF(Q328=B325,4)+IF(Q328=B326,3)+IF(Q328=B327,2)+IF(Q328=B328,1)+IF(R328=B321,8)+IF(R328=B322,7)+IF(R328=B323,6)+IF(R328=B324,5)+IF(R328=B325,4)+IF(R328=B326,3)+IF(R328=B327,2)+IF(R328=B328,1)</f>
        <v>0</v>
      </c>
      <c r="T328" s="48">
        <f>IF(R328=J321,8)+IF(R328=J322,7)+IF(R328=J323,6)+IF(R328=J324,5)+IF(R328=J325,4)+IF(R328=J326,3)+IF(R328=J327,2)+IF(R328=J328,1)+IF(Q328=J321,8)+IF(Q328=J322,7)+IF(Q328=J323,6)+IF(Q328=J324,5)+IF(Q328=J325,4)+IF(Q328=J326,3)+IF(Q328=J327,2)+IF(Q328=J328,1)</f>
        <v>0</v>
      </c>
      <c r="U328" s="2"/>
      <c r="V328" s="12"/>
      <c r="W328" s="12"/>
      <c r="X328" s="12"/>
      <c r="Y328" s="12"/>
      <c r="Z328" s="12"/>
      <c r="AA328" s="12"/>
      <c r="AB328" s="191"/>
      <c r="AC328" s="12">
        <f>S328+T328</f>
        <v>0</v>
      </c>
    </row>
    <row r="329" spans="1:29" ht="18.95" customHeight="1">
      <c r="Q329" s="58"/>
      <c r="R329" s="58"/>
      <c r="S329" s="58"/>
      <c r="T329" s="58"/>
      <c r="U329" s="2"/>
      <c r="V329" s="158">
        <f>SUM(V213:V328)</f>
        <v>0</v>
      </c>
      <c r="W329" s="158">
        <f t="shared" ref="W329:AC329" si="364">SUM(W213:W328)</f>
        <v>49</v>
      </c>
      <c r="X329" s="158">
        <f t="shared" si="364"/>
        <v>21</v>
      </c>
      <c r="Y329" s="158">
        <f t="shared" si="364"/>
        <v>44</v>
      </c>
      <c r="Z329" s="158">
        <f t="shared" si="364"/>
        <v>35</v>
      </c>
      <c r="AA329" s="158">
        <f t="shared" si="364"/>
        <v>35</v>
      </c>
      <c r="AB329" s="158">
        <f t="shared" si="364"/>
        <v>0</v>
      </c>
      <c r="AC329" s="158">
        <f t="shared" si="364"/>
        <v>7</v>
      </c>
    </row>
    <row r="330" spans="1:29" ht="18.95" customHeight="1">
      <c r="Q330" s="58"/>
      <c r="R330" s="58"/>
      <c r="S330" s="58"/>
      <c r="T330" s="58"/>
      <c r="U330" s="2"/>
      <c r="V330" s="2"/>
      <c r="W330" s="2"/>
      <c r="X330" s="2"/>
      <c r="Y330" s="2"/>
      <c r="Z330" s="2"/>
      <c r="AA330" s="2"/>
      <c r="AB330" s="2"/>
      <c r="AC330" s="2"/>
    </row>
    <row r="331" spans="1:29" ht="18.95" customHeight="1">
      <c r="Q331" s="58"/>
      <c r="R331" s="58"/>
      <c r="S331" s="58"/>
      <c r="T331" s="58"/>
      <c r="U331" s="2"/>
      <c r="V331" s="2"/>
      <c r="W331" s="2"/>
      <c r="X331" s="2"/>
      <c r="Y331" s="2"/>
      <c r="Z331" s="2"/>
      <c r="AA331" s="2"/>
      <c r="AB331" s="2"/>
      <c r="AC331" s="2"/>
    </row>
    <row r="332" spans="1:29" ht="18.95" customHeight="1">
      <c r="Q332" s="58"/>
      <c r="R332" s="58"/>
      <c r="S332" s="58"/>
      <c r="T332" s="58"/>
      <c r="U332" s="2"/>
      <c r="V332" s="2"/>
      <c r="W332" s="2"/>
      <c r="X332" s="2"/>
      <c r="Y332" s="2"/>
      <c r="Z332" s="2"/>
      <c r="AA332" s="2"/>
      <c r="AB332" s="2"/>
      <c r="AC332" s="2"/>
    </row>
    <row r="333" spans="1:29" ht="18.95" customHeight="1">
      <c r="Q333" s="58"/>
      <c r="R333" s="58"/>
      <c r="U333" s="2"/>
      <c r="V333" s="2"/>
      <c r="W333" s="2"/>
      <c r="X333" s="2"/>
      <c r="Y333" s="2"/>
      <c r="Z333" s="2"/>
      <c r="AA333" s="2"/>
      <c r="AB333" s="2"/>
      <c r="AC333" s="2"/>
    </row>
    <row r="334" spans="1:29" ht="18.95" customHeight="1">
      <c r="Q334" s="58"/>
      <c r="R334" s="58"/>
      <c r="S334" s="58"/>
      <c r="T334" s="58"/>
      <c r="U334" s="2"/>
      <c r="V334" s="2"/>
      <c r="W334" s="2"/>
      <c r="X334" s="2"/>
      <c r="Y334" s="2"/>
      <c r="Z334" s="2"/>
      <c r="AA334" s="2"/>
      <c r="AB334" s="2"/>
      <c r="AC334" s="2"/>
    </row>
    <row r="335" spans="1:29" ht="18.95" customHeight="1">
      <c r="Q335" s="58"/>
      <c r="R335" s="58"/>
      <c r="S335" s="58"/>
      <c r="T335" s="58"/>
      <c r="U335" s="2"/>
      <c r="V335" s="2"/>
      <c r="W335" s="2"/>
      <c r="X335" s="2"/>
      <c r="Y335" s="2"/>
      <c r="Z335" s="2"/>
      <c r="AA335" s="2"/>
      <c r="AB335" s="2"/>
      <c r="AC335" s="2"/>
    </row>
    <row r="336" spans="1:29" ht="18.95" customHeight="1">
      <c r="Q336" s="58"/>
      <c r="R336" s="58"/>
      <c r="S336" s="58"/>
      <c r="T336" s="58"/>
      <c r="U336" s="2"/>
      <c r="V336" s="2"/>
      <c r="W336" s="2"/>
      <c r="X336" s="2"/>
      <c r="Y336" s="2"/>
      <c r="Z336" s="2"/>
      <c r="AA336" s="2"/>
      <c r="AB336" s="2"/>
      <c r="AC336" s="2"/>
    </row>
    <row r="337" spans="17:29" ht="18.95" customHeight="1">
      <c r="Q337" s="58"/>
      <c r="R337" s="58"/>
      <c r="S337" s="58"/>
      <c r="T337" s="58"/>
      <c r="U337" s="2"/>
      <c r="V337" s="2"/>
      <c r="W337" s="2"/>
      <c r="X337" s="2"/>
      <c r="Y337" s="2"/>
      <c r="Z337" s="2"/>
      <c r="AA337" s="2"/>
      <c r="AB337" s="2"/>
      <c r="AC337" s="2"/>
    </row>
    <row r="338" spans="17:29" ht="18.95" customHeight="1">
      <c r="Q338" s="58"/>
      <c r="R338" s="58"/>
      <c r="S338" s="58"/>
      <c r="T338" s="58"/>
      <c r="U338" s="2"/>
      <c r="V338" s="2"/>
      <c r="W338" s="2"/>
      <c r="X338" s="2"/>
      <c r="Y338" s="2"/>
      <c r="Z338" s="2"/>
      <c r="AA338" s="2"/>
      <c r="AB338" s="2"/>
      <c r="AC338" s="2"/>
    </row>
    <row r="339" spans="17:29" ht="18.95" customHeight="1"/>
    <row r="340" spans="17:29" ht="18.95" customHeight="1"/>
    <row r="341" spans="17:29" ht="18.95" customHeight="1"/>
    <row r="342" spans="17:29" ht="18.95" customHeight="1"/>
    <row r="343" spans="17:29" ht="18.95" customHeight="1"/>
    <row r="344" spans="17:29" ht="18.95" customHeight="1"/>
    <row r="345" spans="17:29" ht="18.95" customHeight="1"/>
    <row r="346" spans="17:29" ht="18.95" customHeight="1"/>
    <row r="347" spans="17:29" ht="18.95" customHeight="1"/>
    <row r="348" spans="17:29" ht="18.95" customHeight="1"/>
    <row r="349" spans="17:29" ht="18.95" customHeight="1"/>
    <row r="350" spans="17:29" ht="18.95" customHeight="1"/>
    <row r="351" spans="17:29" ht="18.95" customHeight="1"/>
    <row r="352" spans="17:29" ht="18.95" customHeight="1"/>
    <row r="353" ht="18.95" customHeight="1"/>
    <row r="354" ht="18.95" customHeight="1"/>
    <row r="355" ht="18.95" customHeight="1"/>
    <row r="356" ht="18.95" customHeight="1"/>
    <row r="357" ht="18.95" customHeight="1"/>
    <row r="358" ht="18.95" customHeight="1"/>
    <row r="359" ht="18.95" customHeight="1"/>
    <row r="360" ht="18.95" customHeight="1"/>
    <row r="361" ht="18.95" customHeight="1"/>
    <row r="362" ht="18.95" customHeight="1"/>
    <row r="363" ht="18.95" customHeight="1"/>
    <row r="364" ht="18.95" customHeight="1"/>
    <row r="365" ht="18.95" customHeight="1"/>
    <row r="366" ht="18.95" customHeight="1"/>
    <row r="367" ht="18.95" customHeight="1"/>
    <row r="368" ht="18.95" customHeight="1"/>
    <row r="369" ht="18.95" customHeight="1"/>
    <row r="370" ht="18.95" customHeight="1"/>
    <row r="371" ht="18.95" customHeight="1"/>
    <row r="372" ht="18.95" customHeight="1"/>
    <row r="373" ht="18.95" customHeight="1"/>
    <row r="374" ht="18.95" customHeight="1"/>
    <row r="375" ht="18.95" customHeight="1"/>
    <row r="376" ht="18.95" customHeight="1"/>
    <row r="377" ht="18.95" customHeight="1"/>
    <row r="378" ht="18.95" customHeight="1"/>
    <row r="379" ht="18.95" customHeight="1"/>
    <row r="380" ht="18.95" customHeight="1"/>
    <row r="381" ht="18.95" customHeight="1"/>
    <row r="382" ht="18.95" customHeight="1"/>
    <row r="383" ht="18.95" customHeight="1"/>
    <row r="384" ht="18.95" customHeight="1"/>
    <row r="385" ht="18.95" customHeight="1"/>
    <row r="386" ht="18.95" customHeight="1"/>
    <row r="387" ht="18.95" customHeight="1"/>
    <row r="388" ht="18.95" customHeight="1"/>
    <row r="389" ht="18.95" customHeight="1"/>
    <row r="390" ht="18.95" customHeight="1"/>
    <row r="391" ht="18.95" customHeight="1"/>
    <row r="392" ht="18.95" customHeight="1"/>
    <row r="393" ht="18.95" customHeight="1"/>
    <row r="394" ht="18.95" customHeight="1"/>
    <row r="395" ht="18.95" customHeight="1"/>
    <row r="396" ht="18.95" customHeight="1"/>
    <row r="397" ht="18.95" customHeight="1"/>
    <row r="398" ht="18.95" customHeight="1"/>
    <row r="399" ht="18.95" customHeight="1"/>
    <row r="400" ht="18.95" customHeight="1"/>
    <row r="401" ht="18.95" customHeight="1"/>
    <row r="402" ht="18.95" customHeight="1"/>
    <row r="403" ht="18.95" customHeight="1"/>
    <row r="404" ht="18.95" customHeight="1"/>
    <row r="405" ht="18.95" customHeight="1"/>
    <row r="406" ht="18.95" customHeight="1"/>
    <row r="407" ht="18.95" customHeight="1"/>
    <row r="408" ht="18.95" customHeight="1"/>
    <row r="409" ht="18.95" customHeight="1"/>
    <row r="410" ht="18.95" customHeight="1"/>
    <row r="411" ht="18.95" customHeight="1"/>
    <row r="412" ht="18.95" customHeight="1"/>
    <row r="413" ht="18.95" customHeight="1"/>
    <row r="414" ht="18.95" customHeight="1"/>
    <row r="415" ht="18.95" customHeight="1"/>
    <row r="416" ht="18.95" customHeight="1"/>
    <row r="417" ht="18.95" customHeight="1"/>
    <row r="418" ht="18.95" customHeight="1"/>
    <row r="419" ht="18.95" customHeight="1"/>
    <row r="420" ht="18.95" customHeight="1"/>
    <row r="421" ht="18.95" customHeight="1"/>
    <row r="422" ht="18.95" customHeight="1"/>
    <row r="423" ht="18.95" customHeight="1"/>
    <row r="424" ht="18.95" customHeight="1"/>
    <row r="425" ht="18.95" customHeight="1"/>
    <row r="426" ht="18.95" customHeight="1"/>
    <row r="427" ht="18.95" customHeight="1"/>
    <row r="428" ht="18.95" customHeight="1"/>
    <row r="429" ht="18.95" customHeight="1"/>
    <row r="430" ht="18.95" customHeight="1"/>
    <row r="431" ht="18.95" customHeight="1"/>
    <row r="432" ht="18.95" customHeight="1"/>
    <row r="433" ht="18.95" customHeight="1"/>
    <row r="434" ht="18.95" customHeight="1"/>
    <row r="435" ht="18.95" customHeight="1"/>
    <row r="436" ht="18.95" customHeight="1"/>
    <row r="437" ht="18.95" customHeight="1"/>
    <row r="438" ht="18.95" customHeight="1"/>
    <row r="439" ht="18.95" customHeight="1"/>
    <row r="440" ht="18.95" customHeight="1"/>
    <row r="441" ht="18.95" customHeight="1"/>
    <row r="442" ht="18.95" customHeight="1"/>
    <row r="443" ht="18.95" customHeight="1"/>
    <row r="444" ht="18.95" customHeight="1"/>
    <row r="445" ht="18.95" customHeight="1"/>
    <row r="446" ht="18.95" customHeight="1"/>
    <row r="447" ht="18.95" customHeight="1"/>
    <row r="448" ht="18.95" customHeight="1"/>
    <row r="449" ht="18.95" customHeight="1"/>
    <row r="450" ht="18.95" customHeight="1"/>
    <row r="451" ht="18.95" customHeight="1"/>
    <row r="452" ht="18.95" customHeight="1"/>
    <row r="453" ht="18.95" customHeight="1"/>
    <row r="454" ht="18.95" customHeight="1"/>
    <row r="455" ht="18.95" customHeight="1"/>
    <row r="456" ht="18.95" customHeight="1"/>
    <row r="457" ht="18.95" customHeight="1"/>
    <row r="458" ht="18.95" customHeight="1"/>
    <row r="459" ht="18.95" customHeight="1"/>
    <row r="460" ht="18.95" customHeight="1"/>
    <row r="461" ht="18.95" customHeight="1"/>
    <row r="462" ht="18.95" customHeight="1"/>
    <row r="463" ht="18.95" customHeight="1"/>
    <row r="464" ht="18.95" customHeight="1"/>
    <row r="465" ht="18.95" customHeight="1"/>
    <row r="466" ht="18.95" customHeight="1"/>
    <row r="467" ht="18.95" customHeight="1"/>
    <row r="468" ht="18.95" customHeight="1"/>
    <row r="469" ht="18.95" customHeight="1"/>
    <row r="470" ht="18.95" customHeight="1"/>
    <row r="471" ht="18.95" customHeight="1"/>
    <row r="472" ht="18.95" customHeight="1"/>
    <row r="473" ht="18.95" customHeight="1"/>
    <row r="474" ht="18.95" customHeight="1"/>
    <row r="475" ht="18.95" customHeight="1"/>
    <row r="476" ht="18.95" customHeight="1"/>
    <row r="477" ht="18.95" customHeight="1"/>
    <row r="478" ht="18.95" customHeight="1"/>
    <row r="479" ht="18.95" customHeight="1"/>
  </sheetData>
  <sortState ref="B51:C57">
    <sortCondition ref="C51:C57"/>
  </sortState>
  <mergeCells count="221">
    <mergeCell ref="AC1:AC3"/>
    <mergeCell ref="E273:G273"/>
    <mergeCell ref="H273:K273"/>
    <mergeCell ref="H162:K162"/>
    <mergeCell ref="E163:G163"/>
    <mergeCell ref="H163:K163"/>
    <mergeCell ref="J257:O257"/>
    <mergeCell ref="B257:G257"/>
    <mergeCell ref="B50:O50"/>
    <mergeCell ref="J95:O95"/>
    <mergeCell ref="AA1:AA3"/>
    <mergeCell ref="C2:H2"/>
    <mergeCell ref="H52:K52"/>
    <mergeCell ref="B32:G32"/>
    <mergeCell ref="J41:O41"/>
    <mergeCell ref="B5:G5"/>
    <mergeCell ref="B14:G14"/>
    <mergeCell ref="E57:G57"/>
    <mergeCell ref="H57:K57"/>
    <mergeCell ref="E52:G52"/>
    <mergeCell ref="H55:K55"/>
    <mergeCell ref="E58:G58"/>
    <mergeCell ref="H58:K58"/>
    <mergeCell ref="H60:H67"/>
    <mergeCell ref="AU7:BF7"/>
    <mergeCell ref="AX106:BH106"/>
    <mergeCell ref="AX214:BH214"/>
    <mergeCell ref="AE130:AE131"/>
    <mergeCell ref="AE132:AE133"/>
    <mergeCell ref="H53:K53"/>
    <mergeCell ref="E54:G54"/>
    <mergeCell ref="E55:G55"/>
    <mergeCell ref="B95:G95"/>
    <mergeCell ref="B86:G86"/>
    <mergeCell ref="J86:O86"/>
    <mergeCell ref="B68:G68"/>
    <mergeCell ref="J68:O68"/>
    <mergeCell ref="H165:K165"/>
    <mergeCell ref="J203:O203"/>
    <mergeCell ref="B176:G176"/>
    <mergeCell ref="J176:O176"/>
    <mergeCell ref="B185:G185"/>
    <mergeCell ref="B203:G203"/>
    <mergeCell ref="B167:G167"/>
    <mergeCell ref="H168:H175"/>
    <mergeCell ref="H177:H184"/>
    <mergeCell ref="J185:O185"/>
    <mergeCell ref="B77:G77"/>
    <mergeCell ref="B158:G158"/>
    <mergeCell ref="J158:O158"/>
    <mergeCell ref="B221:G221"/>
    <mergeCell ref="J221:O221"/>
    <mergeCell ref="B212:G212"/>
    <mergeCell ref="H213:H220"/>
    <mergeCell ref="J212:O212"/>
    <mergeCell ref="B293:G293"/>
    <mergeCell ref="J293:O293"/>
    <mergeCell ref="E274:G274"/>
    <mergeCell ref="B239:G239"/>
    <mergeCell ref="H222:H229"/>
    <mergeCell ref="E271:G271"/>
    <mergeCell ref="H271:K271"/>
    <mergeCell ref="E269:G269"/>
    <mergeCell ref="H269:K269"/>
    <mergeCell ref="E270:G270"/>
    <mergeCell ref="AB1:AB3"/>
    <mergeCell ref="I2:O2"/>
    <mergeCell ref="I3:O3"/>
    <mergeCell ref="V1:V3"/>
    <mergeCell ref="S1:T3"/>
    <mergeCell ref="J194:O194"/>
    <mergeCell ref="Z1:Z3"/>
    <mergeCell ref="W1:W3"/>
    <mergeCell ref="X1:X3"/>
    <mergeCell ref="Y1:Y3"/>
    <mergeCell ref="J14:O14"/>
    <mergeCell ref="A1:O1"/>
    <mergeCell ref="B113:G113"/>
    <mergeCell ref="A4:O4"/>
    <mergeCell ref="J5:O5"/>
    <mergeCell ref="H6:H13"/>
    <mergeCell ref="H15:H22"/>
    <mergeCell ref="C3:H3"/>
    <mergeCell ref="A2:B2"/>
    <mergeCell ref="H69:H76"/>
    <mergeCell ref="B131:G131"/>
    <mergeCell ref="J131:O131"/>
    <mergeCell ref="B122:G122"/>
    <mergeCell ref="B149:G149"/>
    <mergeCell ref="Q1:R3"/>
    <mergeCell ref="B41:G41"/>
    <mergeCell ref="E53:G53"/>
    <mergeCell ref="A3:B3"/>
    <mergeCell ref="B194:G194"/>
    <mergeCell ref="H285:H292"/>
    <mergeCell ref="B275:G275"/>
    <mergeCell ref="J275:O275"/>
    <mergeCell ref="J284:O284"/>
    <mergeCell ref="B284:G284"/>
    <mergeCell ref="H270:K270"/>
    <mergeCell ref="B140:G140"/>
    <mergeCell ref="J140:O140"/>
    <mergeCell ref="J167:O167"/>
    <mergeCell ref="H159:K159"/>
    <mergeCell ref="J248:O248"/>
    <mergeCell ref="E268:G268"/>
    <mergeCell ref="H268:K268"/>
    <mergeCell ref="E267:G267"/>
    <mergeCell ref="H267:K267"/>
    <mergeCell ref="B248:G248"/>
    <mergeCell ref="B266:G266"/>
    <mergeCell ref="J230:O230"/>
    <mergeCell ref="J149:O149"/>
    <mergeCell ref="AE8:AE9"/>
    <mergeCell ref="AE10:AE11"/>
    <mergeCell ref="AE12:AE13"/>
    <mergeCell ref="AE14:AE15"/>
    <mergeCell ref="AE16:AE17"/>
    <mergeCell ref="AE18:AE19"/>
    <mergeCell ref="AE20:AE21"/>
    <mergeCell ref="AE27:AE28"/>
    <mergeCell ref="B104:G104"/>
    <mergeCell ref="J104:O104"/>
    <mergeCell ref="J77:O77"/>
    <mergeCell ref="H54:K54"/>
    <mergeCell ref="B59:G59"/>
    <mergeCell ref="J59:O59"/>
    <mergeCell ref="E56:G56"/>
    <mergeCell ref="H56:K56"/>
    <mergeCell ref="J32:O32"/>
    <mergeCell ref="J23:O23"/>
    <mergeCell ref="AE22:AE23"/>
    <mergeCell ref="AE37:AE38"/>
    <mergeCell ref="AE39:AE40"/>
    <mergeCell ref="B23:G23"/>
    <mergeCell ref="AE41:AE42"/>
    <mergeCell ref="AE29:AE30"/>
    <mergeCell ref="AE31:AE32"/>
    <mergeCell ref="AE33:AE34"/>
    <mergeCell ref="AE35:AE36"/>
    <mergeCell ref="E51:G51"/>
    <mergeCell ref="H51:K51"/>
    <mergeCell ref="AE107:AE108"/>
    <mergeCell ref="H105:H112"/>
    <mergeCell ref="AE109:AE110"/>
    <mergeCell ref="AE111:AE112"/>
    <mergeCell ref="H24:H31"/>
    <mergeCell ref="H33:H40"/>
    <mergeCell ref="H42:H49"/>
    <mergeCell ref="H96:H103"/>
    <mergeCell ref="AE113:AE114"/>
    <mergeCell ref="AE115:AE116"/>
    <mergeCell ref="AE117:AE118"/>
    <mergeCell ref="H141:H148"/>
    <mergeCell ref="H150:H157"/>
    <mergeCell ref="H123:H130"/>
    <mergeCell ref="H132:H139"/>
    <mergeCell ref="AE138:AE139"/>
    <mergeCell ref="AE128:AE129"/>
    <mergeCell ref="AE134:AE135"/>
    <mergeCell ref="AE119:AE120"/>
    <mergeCell ref="J122:O122"/>
    <mergeCell ref="AE126:AE127"/>
    <mergeCell ref="AE136:AE137"/>
    <mergeCell ref="AE121:AE122"/>
    <mergeCell ref="AE140:AE141"/>
    <mergeCell ref="AE229:AE230"/>
    <mergeCell ref="AE248:AE249"/>
    <mergeCell ref="AE227:AE228"/>
    <mergeCell ref="AE234:AE235"/>
    <mergeCell ref="AE215:AE216"/>
    <mergeCell ref="AE217:AE218"/>
    <mergeCell ref="AE219:AE220"/>
    <mergeCell ref="AE221:AE222"/>
    <mergeCell ref="AE223:AE224"/>
    <mergeCell ref="AE225:AE226"/>
    <mergeCell ref="AE244:AE245"/>
    <mergeCell ref="AE236:AE237"/>
    <mergeCell ref="AE238:AE239"/>
    <mergeCell ref="AE240:AE241"/>
    <mergeCell ref="AE242:AE243"/>
    <mergeCell ref="AE246:AE247"/>
    <mergeCell ref="H321:H328"/>
    <mergeCell ref="B320:G320"/>
    <mergeCell ref="H274:K274"/>
    <mergeCell ref="H276:H283"/>
    <mergeCell ref="J113:O113"/>
    <mergeCell ref="H78:H85"/>
    <mergeCell ref="H87:H94"/>
    <mergeCell ref="H114:H121"/>
    <mergeCell ref="H204:H211"/>
    <mergeCell ref="H166:K166"/>
    <mergeCell ref="H186:H193"/>
    <mergeCell ref="H195:H202"/>
    <mergeCell ref="J239:O239"/>
    <mergeCell ref="H160:K160"/>
    <mergeCell ref="E162:G162"/>
    <mergeCell ref="E166:G166"/>
    <mergeCell ref="E161:G161"/>
    <mergeCell ref="H161:K161"/>
    <mergeCell ref="E159:G159"/>
    <mergeCell ref="E160:G160"/>
    <mergeCell ref="E164:G164"/>
    <mergeCell ref="H164:K164"/>
    <mergeCell ref="E165:G165"/>
    <mergeCell ref="B230:G230"/>
    <mergeCell ref="J320:O320"/>
    <mergeCell ref="B302:G302"/>
    <mergeCell ref="J302:O302"/>
    <mergeCell ref="H303:H310"/>
    <mergeCell ref="H312:H319"/>
    <mergeCell ref="J311:O311"/>
    <mergeCell ref="B311:G311"/>
    <mergeCell ref="H231:H238"/>
    <mergeCell ref="H240:H247"/>
    <mergeCell ref="H249:H256"/>
    <mergeCell ref="H258:H265"/>
    <mergeCell ref="E272:G272"/>
    <mergeCell ref="H272:K272"/>
    <mergeCell ref="J266:O266"/>
    <mergeCell ref="H294:H301"/>
  </mergeCells>
  <phoneticPr fontId="0" type="noConversion"/>
  <printOptions horizontalCentered="1"/>
  <pageMargins left="0.31496062992125984" right="0.31496062992125984" top="0.39370078740157483" bottom="0.19685039370078741" header="0.51181102362204722" footer="0.51181102362204722"/>
  <pageSetup paperSize="9" scale="59" fitToHeight="0" orientation="portrait" horizontalDpi="300" verticalDpi="300" r:id="rId1"/>
  <headerFooter alignWithMargins="0"/>
  <rowBreaks count="5" manualBreakCount="5">
    <brk id="58" max="14" man="1"/>
    <brk id="103" max="14" man="1"/>
    <brk id="166" max="14" man="1"/>
    <brk id="211" max="14" man="1"/>
    <brk id="274" max="14" man="1"/>
  </rowBreaks>
  <legacyDrawing r:id="rId2"/>
</worksheet>
</file>

<file path=xl/worksheets/sheet4.xml><?xml version="1.0" encoding="utf-8"?>
<worksheet xmlns="http://schemas.openxmlformats.org/spreadsheetml/2006/main" xmlns:r="http://schemas.openxmlformats.org/officeDocument/2006/relationships">
  <sheetPr codeName="Sheet4" enableFormatConditionsCalculation="0">
    <tabColor indexed="48"/>
    <pageSetUpPr fitToPage="1"/>
  </sheetPr>
  <dimension ref="A1:CI342"/>
  <sheetViews>
    <sheetView tabSelected="1" view="pageBreakPreview" zoomScale="90" zoomScaleNormal="75" zoomScaleSheetLayoutView="90" workbookViewId="0">
      <pane ySplit="3" topLeftCell="A97" activePane="bottomLeft" state="frozen"/>
      <selection pane="bottomLeft" activeCell="C110" sqref="C110"/>
    </sheetView>
  </sheetViews>
  <sheetFormatPr defaultRowHeight="13.15" customHeight="1"/>
  <cols>
    <col min="1" max="1" width="5.7109375" style="39" customWidth="1"/>
    <col min="2" max="2" width="5.7109375" style="38" customWidth="1"/>
    <col min="3" max="3" width="10.7109375" style="40" customWidth="1"/>
    <col min="4" max="4" width="28.7109375" style="38" customWidth="1"/>
    <col min="5" max="5" width="22.7109375" style="38" customWidth="1"/>
    <col min="6" max="7" width="3.42578125" style="60" customWidth="1"/>
    <col min="8" max="8" width="3.7109375" style="38" customWidth="1"/>
    <col min="9" max="9" width="5.7109375" style="39" customWidth="1"/>
    <col min="10" max="10" width="5.7109375" style="38" customWidth="1"/>
    <col min="11" max="11" width="10.7109375" style="38" customWidth="1"/>
    <col min="12" max="12" width="28.7109375" style="38" customWidth="1"/>
    <col min="13" max="13" width="22.7109375" style="38" customWidth="1"/>
    <col min="14" max="15" width="3.42578125" style="60" customWidth="1"/>
    <col min="16" max="16" width="3.42578125" style="38" customWidth="1"/>
    <col min="17" max="17" width="4" style="63" customWidth="1"/>
    <col min="18" max="18" width="6.7109375" style="63" customWidth="1"/>
    <col min="19" max="20" width="6.7109375" style="43" customWidth="1"/>
    <col min="21" max="29" width="6.7109375" style="38" customWidth="1"/>
    <col min="30" max="30" width="3.42578125" style="38" customWidth="1"/>
    <col min="31" max="31" width="28.140625" style="38" customWidth="1"/>
    <col min="32" max="33" width="4.7109375" style="3" customWidth="1"/>
    <col min="34" max="34" width="20.7109375" style="3" customWidth="1"/>
    <col min="35" max="36" width="4.7109375" style="3" customWidth="1"/>
    <col min="37" max="37" width="20.7109375" style="3" customWidth="1"/>
    <col min="38" max="39" width="4.7109375" style="3" customWidth="1"/>
    <col min="40" max="40" width="20.7109375" style="3" customWidth="1"/>
    <col min="41" max="42" width="4.7109375" style="3" customWidth="1"/>
    <col min="43" max="43" width="20.7109375" style="3" customWidth="1"/>
    <col min="44" max="45" width="4.7109375" style="3" customWidth="1"/>
    <col min="46" max="46" width="20.7109375" style="3" customWidth="1"/>
    <col min="47" max="48" width="4.7109375" style="3" customWidth="1"/>
    <col min="49" max="49" width="20.7109375" style="3" customWidth="1"/>
    <col min="50" max="51" width="4.7109375" style="3" customWidth="1"/>
    <col min="52" max="52" width="20.7109375" style="3" customWidth="1"/>
    <col min="53" max="53" width="4.7109375" style="3" customWidth="1"/>
    <col min="54" max="54" width="20.7109375" style="3" customWidth="1"/>
    <col min="55" max="55" width="4.7109375" style="3" customWidth="1"/>
    <col min="56" max="56" width="20.7109375" style="3" customWidth="1"/>
    <col min="57" max="57" width="4.7109375" style="3" customWidth="1"/>
    <col min="58" max="58" width="20.7109375" style="3" customWidth="1"/>
    <col min="59" max="59" width="4.7109375" style="3" customWidth="1"/>
    <col min="60" max="60" width="20.7109375" style="3" customWidth="1"/>
    <col min="61" max="61" width="10.42578125" style="3" customWidth="1"/>
    <col min="62" max="65" width="8.7109375" style="43" customWidth="1"/>
    <col min="66" max="68" width="10.85546875" style="43" customWidth="1"/>
    <col min="69" max="80" width="8.7109375" style="47" customWidth="1"/>
    <col min="81" max="82" width="9.140625" style="47"/>
    <col min="83" max="83" width="9.140625" style="44"/>
    <col min="84" max="16384" width="9.140625" style="1"/>
  </cols>
  <sheetData>
    <row r="1" spans="1:86" ht="33" customHeight="1">
      <c r="A1" s="409" t="str">
        <f>'MATCH DETAILS'!A1:D1</f>
        <v>OXFORDSHIRE (Fit to Run) TRACK &amp; FIELD LEAGUE 2013</v>
      </c>
      <c r="B1" s="410"/>
      <c r="C1" s="410"/>
      <c r="D1" s="410"/>
      <c r="E1" s="410"/>
      <c r="F1" s="410"/>
      <c r="G1" s="410"/>
      <c r="H1" s="410"/>
      <c r="I1" s="410"/>
      <c r="J1" s="410"/>
      <c r="K1" s="410"/>
      <c r="L1" s="410"/>
      <c r="M1" s="410"/>
      <c r="N1" s="410"/>
      <c r="O1" s="411"/>
      <c r="Q1" s="429" t="s">
        <v>187</v>
      </c>
      <c r="R1" s="429"/>
      <c r="S1" s="429" t="s">
        <v>184</v>
      </c>
      <c r="T1" s="429"/>
      <c r="U1" s="173"/>
      <c r="V1" s="431" t="str">
        <f>'MATCH DETAILS'!B5</f>
        <v>ABINGDON</v>
      </c>
      <c r="W1" s="431" t="str">
        <f>'MATCH DETAILS'!B6</f>
        <v>BANBURY</v>
      </c>
      <c r="X1" s="431" t="str">
        <f>'MATCH DETAILS'!B7</f>
        <v>BICESTER</v>
      </c>
      <c r="Y1" s="431" t="str">
        <f>'MATCH DETAILS'!B8</f>
        <v>TEAM KENNET</v>
      </c>
      <c r="Z1" s="431" t="str">
        <f>'MATCH DETAILS'!B9</f>
        <v>OXFORD CITY</v>
      </c>
      <c r="AA1" s="431" t="str">
        <f>'MATCH DETAILS'!B10</f>
        <v>RADLEY</v>
      </c>
      <c r="AB1" s="431" t="str">
        <f>'MATCH DETAILS'!B11</f>
        <v>WHITE HORSE</v>
      </c>
      <c r="AC1" s="431" t="str">
        <f>'MATCH DETAILS'!B12</f>
        <v>WITNEY</v>
      </c>
      <c r="BQ1" s="46"/>
      <c r="BR1" s="46"/>
      <c r="BS1" s="46"/>
      <c r="BT1" s="46"/>
      <c r="BU1" s="46"/>
      <c r="BV1" s="46"/>
    </row>
    <row r="2" spans="1:86" s="44" customFormat="1" ht="20.100000000000001" customHeight="1">
      <c r="A2" s="428" t="s">
        <v>55</v>
      </c>
      <c r="B2" s="428"/>
      <c r="C2" s="419" t="s">
        <v>22</v>
      </c>
      <c r="D2" s="420"/>
      <c r="E2" s="420"/>
      <c r="F2" s="420"/>
      <c r="G2" s="420"/>
      <c r="H2" s="421"/>
      <c r="I2" s="402" t="s">
        <v>21</v>
      </c>
      <c r="J2" s="403"/>
      <c r="K2" s="403"/>
      <c r="L2" s="403"/>
      <c r="M2" s="403"/>
      <c r="N2" s="403"/>
      <c r="O2" s="404"/>
      <c r="P2" s="42"/>
      <c r="Q2" s="429"/>
      <c r="R2" s="429"/>
      <c r="S2" s="429"/>
      <c r="T2" s="429"/>
      <c r="U2" s="173"/>
      <c r="V2" s="431"/>
      <c r="W2" s="431"/>
      <c r="X2" s="431"/>
      <c r="Y2" s="431"/>
      <c r="Z2" s="431"/>
      <c r="AA2" s="431"/>
      <c r="AB2" s="431"/>
      <c r="AC2" s="431"/>
      <c r="AD2" s="42"/>
      <c r="AE2" s="42"/>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6"/>
      <c r="BR2" s="46"/>
      <c r="BS2" s="46"/>
      <c r="BT2" s="46"/>
      <c r="BU2" s="46"/>
      <c r="BV2" s="46"/>
      <c r="BW2" s="47"/>
      <c r="BX2" s="47"/>
      <c r="BY2" s="47"/>
      <c r="BZ2" s="47"/>
      <c r="CA2" s="47"/>
      <c r="CB2" s="47"/>
      <c r="CC2" s="47"/>
      <c r="CD2" s="47"/>
    </row>
    <row r="3" spans="1:86" s="44" customFormat="1" ht="20.100000000000001" customHeight="1">
      <c r="A3" s="399">
        <f>'MATCH DETAILS'!B2</f>
        <v>3</v>
      </c>
      <c r="B3" s="400"/>
      <c r="C3" s="415">
        <f>'MATCH DETAILS'!B3</f>
        <v>41525</v>
      </c>
      <c r="D3" s="416"/>
      <c r="E3" s="416"/>
      <c r="F3" s="416"/>
      <c r="G3" s="416"/>
      <c r="H3" s="417"/>
      <c r="I3" s="405" t="str">
        <f>'MATCH DETAILS'!B4</f>
        <v>HORSPATH ROAD, OXFORD</v>
      </c>
      <c r="J3" s="406"/>
      <c r="K3" s="406"/>
      <c r="L3" s="406"/>
      <c r="M3" s="406"/>
      <c r="N3" s="406"/>
      <c r="O3" s="407"/>
      <c r="P3" s="42"/>
      <c r="Q3" s="429"/>
      <c r="R3" s="429"/>
      <c r="S3" s="429"/>
      <c r="T3" s="429"/>
      <c r="U3" s="173"/>
      <c r="V3" s="431"/>
      <c r="W3" s="431"/>
      <c r="X3" s="431"/>
      <c r="Y3" s="431"/>
      <c r="Z3" s="431"/>
      <c r="AA3" s="431"/>
      <c r="AB3" s="431"/>
      <c r="AC3" s="431"/>
      <c r="AD3" s="42"/>
      <c r="AE3" s="42"/>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6"/>
      <c r="BR3" s="46"/>
      <c r="BS3" s="46"/>
      <c r="BT3" s="46"/>
      <c r="BU3" s="46"/>
      <c r="BV3" s="46"/>
      <c r="BW3" s="47"/>
      <c r="BX3" s="47"/>
      <c r="BY3" s="47"/>
      <c r="BZ3" s="47"/>
      <c r="CA3" s="47"/>
      <c r="CB3" s="47"/>
      <c r="CC3" s="47"/>
      <c r="CD3" s="47"/>
    </row>
    <row r="4" spans="1:86" ht="18.95" customHeight="1">
      <c r="A4" s="412"/>
      <c r="B4" s="413"/>
      <c r="C4" s="413"/>
      <c r="D4" s="413"/>
      <c r="E4" s="413"/>
      <c r="F4" s="413"/>
      <c r="G4" s="413"/>
      <c r="H4" s="413"/>
      <c r="I4" s="413"/>
      <c r="J4" s="413"/>
      <c r="K4" s="413"/>
      <c r="L4" s="413"/>
      <c r="M4" s="413"/>
      <c r="N4" s="413"/>
      <c r="O4" s="414"/>
      <c r="Q4" s="62"/>
      <c r="R4" s="62"/>
      <c r="S4" s="58"/>
      <c r="T4" s="58"/>
      <c r="U4" s="32"/>
      <c r="V4" s="32"/>
      <c r="W4" s="32"/>
      <c r="X4" s="32"/>
      <c r="Y4" s="32"/>
      <c r="Z4" s="32"/>
      <c r="AA4" s="32"/>
      <c r="AB4" s="32"/>
      <c r="AC4" s="32"/>
      <c r="BQ4" s="46"/>
      <c r="BR4" s="46"/>
      <c r="BS4" s="46"/>
      <c r="BT4" s="46"/>
      <c r="BU4" s="46"/>
      <c r="BV4" s="46"/>
    </row>
    <row r="5" spans="1:86" ht="18.95" customHeight="1">
      <c r="A5" s="206" t="s">
        <v>0</v>
      </c>
      <c r="B5" s="422" t="s">
        <v>150</v>
      </c>
      <c r="C5" s="423"/>
      <c r="D5" s="423"/>
      <c r="E5" s="423"/>
      <c r="F5" s="423"/>
      <c r="G5" s="424"/>
      <c r="H5" s="207"/>
      <c r="I5" s="206" t="s">
        <v>1</v>
      </c>
      <c r="J5" s="422" t="str">
        <f>B5</f>
        <v>UNDER 13 BOYS 100m</v>
      </c>
      <c r="K5" s="423"/>
      <c r="L5" s="423"/>
      <c r="M5" s="423"/>
      <c r="N5" s="423"/>
      <c r="O5" s="424"/>
      <c r="Q5" s="96"/>
      <c r="R5" s="96"/>
      <c r="S5" s="48"/>
      <c r="T5" s="48"/>
    </row>
    <row r="6" spans="1:86" ht="18.95" customHeight="1">
      <c r="A6" s="9">
        <v>1</v>
      </c>
      <c r="B6" s="37"/>
      <c r="C6" s="97" t="s">
        <v>61</v>
      </c>
      <c r="D6" s="41" t="str">
        <f>IF(B6=0,"",VLOOKUP(B6,$AF$8:$AH$23,3,FALSE))</f>
        <v/>
      </c>
      <c r="E6" s="41" t="str">
        <f>IF(B6=0,"",VLOOKUP(B6,$AU$8:$AW$23,3,FALSE))</f>
        <v/>
      </c>
      <c r="F6" s="64" t="str">
        <f>IF(C6="","",IF($AU$46="F"," ",IF($AU$46="T",IF(C6&lt;=$AK$46,"G1",IF(C6&lt;=$AN$46,"G2",IF(C6&lt;=$AQ$46,"G3",IF(C6&lt;=$AT$46,"G4","")))))))</f>
        <v/>
      </c>
      <c r="G6" s="64" t="str">
        <f>IF(C6&lt;=BK11,"AW"," ")</f>
        <v xml:space="preserve"> </v>
      </c>
      <c r="H6" s="425"/>
      <c r="I6" s="9">
        <v>1</v>
      </c>
      <c r="J6" s="37"/>
      <c r="K6" s="97" t="s">
        <v>61</v>
      </c>
      <c r="L6" s="41" t="str">
        <f>IF(J6=0,"",VLOOKUP(J6,$AF$8:$AH$23,3,FALSE))</f>
        <v/>
      </c>
      <c r="M6" s="41" t="str">
        <f>IF(J6=0,"",VLOOKUP(J6,$AU$8:$AW$23,3,FALSE))</f>
        <v/>
      </c>
      <c r="N6" s="64" t="str">
        <f>IF(K6="","",IF($AU$46="F"," ",IF($AU$46="T",IF(K6&lt;=$AK$46,"G1",IF(K6&lt;=$AN$46,"G2",IF(K6&lt;=$AQ$46,"G3",IF(K6&lt;=$AT$46,"G4","")))))))</f>
        <v/>
      </c>
      <c r="O6" s="64" t="str">
        <f>IF(K6&lt;=BK11,"AW"," ")</f>
        <v xml:space="preserve"> </v>
      </c>
      <c r="P6" s="6"/>
      <c r="Q6" s="192" t="s">
        <v>0</v>
      </c>
      <c r="R6" s="192" t="s">
        <v>210</v>
      </c>
      <c r="S6" s="192">
        <f>IF(Q6=B6,8)+IF(Q6=B7,7)+IF(Q6=B8,6)+IF(Q6=B9,5)+IF(Q6=B10,4)+IF(Q6=B11,3)+IF(Q6=B12,2)+IF(Q6=B13,1)+IF(R6=B6,8)+IF(R6=B7,7)+IF(R6=B8,6)+IF(R6=B9,5)+IF(R6=B10,4)+IF(R6=B11,3)+IF(R6=B12,2)+IF(R6=B13,1)</f>
        <v>0</v>
      </c>
      <c r="T6" s="192">
        <f>IF(Q6=J6,8)+IF(Q6=J7,7)+IF(Q6=J8,6)+IF(Q6=J9,5)+IF(Q6=J10,4)+IF(Q6=J11,3)+IF(Q6=J12,2)+IF(Q6=J13,1)+IF(R6=J6,8)+IF(R6=J7,7)+IF(R6=J8,6)+IF(R6=J9,5)+IF(R6=J10,4)+IF(R6=J11,3)+IF(R6=J12,2)+IF(R6=J13,1)</f>
        <v>0</v>
      </c>
      <c r="U6" s="2"/>
      <c r="V6" s="95">
        <f>S6+T6</f>
        <v>0</v>
      </c>
      <c r="W6" s="12"/>
      <c r="X6" s="12"/>
      <c r="Y6" s="12"/>
      <c r="Z6" s="12"/>
      <c r="AA6" s="12"/>
      <c r="AB6" s="191"/>
      <c r="AC6" s="12"/>
      <c r="AD6" s="6"/>
      <c r="AE6" s="6"/>
      <c r="AH6" s="5" t="s">
        <v>76</v>
      </c>
      <c r="AK6" s="5" t="s">
        <v>77</v>
      </c>
      <c r="AN6" s="5" t="s">
        <v>78</v>
      </c>
      <c r="AQ6" s="5" t="s">
        <v>79</v>
      </c>
      <c r="AT6" s="5" t="s">
        <v>80</v>
      </c>
      <c r="AW6" s="5" t="s">
        <v>76</v>
      </c>
      <c r="AZ6" s="5" t="s">
        <v>76</v>
      </c>
      <c r="BA6" s="5"/>
      <c r="BB6" s="5"/>
      <c r="BC6" s="5"/>
      <c r="BD6" s="5"/>
      <c r="BE6" s="5"/>
      <c r="BF6" s="5"/>
      <c r="BG6" s="5"/>
      <c r="BH6" s="5"/>
    </row>
    <row r="7" spans="1:86" ht="18.95" customHeight="1">
      <c r="A7" s="9">
        <v>2</v>
      </c>
      <c r="B7" s="37"/>
      <c r="C7" s="97" t="s">
        <v>61</v>
      </c>
      <c r="D7" s="41" t="str">
        <f t="shared" ref="D7:D13" si="0">IF(B7=0,"",VLOOKUP(B7,$AF$8:$AH$23,3,FALSE))</f>
        <v/>
      </c>
      <c r="E7" s="41" t="str">
        <f t="shared" ref="E7:E13" si="1">IF(B7=0,"",VLOOKUP(B7,$AU$8:$AW$23,3,FALSE))</f>
        <v/>
      </c>
      <c r="F7" s="64" t="str">
        <f t="shared" ref="F7:F13" si="2">IF(C7="","",IF($AU$46="F"," ",IF($AU$46="T",IF(C7&lt;=$AK$46,"G1",IF(C7&lt;=$AN$46,"G2",IF(C7&lt;=$AQ$46,"G3",IF(C7&lt;=$AT$46,"G4","")))))))</f>
        <v/>
      </c>
      <c r="G7" s="64" t="str">
        <f t="shared" ref="G7:G13" si="3">IF(C7&lt;=BK12,"AW"," ")</f>
        <v xml:space="preserve"> </v>
      </c>
      <c r="H7" s="426"/>
      <c r="I7" s="9">
        <v>2</v>
      </c>
      <c r="J7" s="37"/>
      <c r="K7" s="97" t="s">
        <v>61</v>
      </c>
      <c r="L7" s="41" t="str">
        <f t="shared" ref="L7:L13" si="4">IF(J7=0,"",VLOOKUP(J7,$AF$8:$AH$23,3,FALSE))</f>
        <v/>
      </c>
      <c r="M7" s="41" t="str">
        <f t="shared" ref="M7:M13" si="5">IF(J7=0,"",VLOOKUP(J7,$AU$8:$AW$23,3,FALSE))</f>
        <v/>
      </c>
      <c r="N7" s="64" t="str">
        <f t="shared" ref="N7:N13" si="6">IF(K7="","",IF($AU$46="F"," ",IF($AU$46="T",IF(K7&lt;=$AK$46,"G1",IF(K7&lt;=$AN$46,"G2",IF(K7&lt;=$AQ$46,"G3",IF(K7&lt;=$AT$46,"G4","")))))))</f>
        <v/>
      </c>
      <c r="O7" s="64" t="str">
        <f t="shared" ref="O7:O13" si="7">IF(K7&lt;=BK12,"AW"," ")</f>
        <v xml:space="preserve"> </v>
      </c>
      <c r="P7" s="2"/>
      <c r="Q7" s="48" t="s">
        <v>190</v>
      </c>
      <c r="R7" s="48" t="s">
        <v>191</v>
      </c>
      <c r="S7" s="48">
        <f>IF(Q7=B6,8)+IF(Q7=B7,7)+IF(Q7=B8,6)+IF(Q7=B9,5)+IF(Q7=B10,4)+IF(Q7=B11,3)+IF(Q7=B12,2)+IF(Q7=B13,1)+IF(R7=B6,8)+IF(R7=B7,7)+IF(R7=B8,6)+IF(R7=B9,5)+IF(R7=B10,4)+IF(R7=B11,3)+IF(R7=B12,2)+IF(R7=B13,1)</f>
        <v>0</v>
      </c>
      <c r="T7" s="48">
        <f>IF(R7=J6,8)+IF(R7=J7,7)+IF(R7=J8,6)+IF(R7=J9,5)+IF(R7=J10,4)+IF(R7=J11,3)+IF(R7=J12,2)+IF(R7=J13,1)+IF(Q7=J6,8)+IF(Q7=J7,7)+IF(Q7=J8,6)+IF(Q7=J9,5)+IF(Q7=J10,4)+IF(Q7=J11,3)+IF(Q7=J12,2)+IF(Q7=J13,1)</f>
        <v>0</v>
      </c>
      <c r="U7" s="2"/>
      <c r="V7" s="12"/>
      <c r="W7" s="12">
        <f>S7+T7</f>
        <v>0</v>
      </c>
      <c r="X7" s="12"/>
      <c r="Y7" s="12"/>
      <c r="Z7" s="12"/>
      <c r="AA7" s="12"/>
      <c r="AB7" s="191"/>
      <c r="AC7" s="12"/>
      <c r="AD7" s="2"/>
      <c r="AE7" s="172" t="s">
        <v>16</v>
      </c>
      <c r="AF7" s="10"/>
      <c r="AG7" s="10"/>
      <c r="AH7" s="48">
        <v>100</v>
      </c>
      <c r="AI7" s="49"/>
      <c r="AJ7" s="49"/>
      <c r="AK7" s="48">
        <v>200</v>
      </c>
      <c r="AL7" s="49"/>
      <c r="AM7" s="49"/>
      <c r="AN7" s="48">
        <v>800</v>
      </c>
      <c r="AO7" s="49"/>
      <c r="AP7" s="49"/>
      <c r="AQ7" s="48">
        <v>1500</v>
      </c>
      <c r="AR7" s="49"/>
      <c r="AS7" s="49"/>
      <c r="AT7" s="48" t="s">
        <v>114</v>
      </c>
      <c r="AU7" s="398" t="s">
        <v>24</v>
      </c>
      <c r="AV7" s="398"/>
      <c r="AW7" s="398"/>
      <c r="AX7" s="398"/>
      <c r="AY7" s="398"/>
      <c r="AZ7" s="398"/>
      <c r="BA7" s="398"/>
      <c r="BB7" s="398"/>
      <c r="BC7" s="398"/>
      <c r="BD7" s="398"/>
      <c r="BE7" s="398"/>
      <c r="BF7" s="398"/>
      <c r="BG7" s="8"/>
      <c r="BH7" s="8"/>
      <c r="BI7" s="23"/>
      <c r="BJ7" s="58"/>
      <c r="BK7" s="79"/>
      <c r="BL7" s="58"/>
      <c r="BM7" s="79"/>
      <c r="BN7" s="58"/>
      <c r="BO7" s="79"/>
      <c r="BP7" s="58"/>
      <c r="BQ7" s="80"/>
      <c r="BR7" s="80"/>
      <c r="BS7" s="80"/>
      <c r="BT7" s="80"/>
      <c r="BU7" s="80"/>
      <c r="BV7" s="80"/>
      <c r="BW7" s="80"/>
      <c r="BX7" s="80"/>
      <c r="BY7" s="80"/>
      <c r="BZ7" s="80"/>
      <c r="CA7" s="80"/>
      <c r="CB7" s="80"/>
      <c r="CC7" s="80"/>
      <c r="CD7" s="80"/>
      <c r="CE7" s="81"/>
      <c r="CF7" s="30"/>
      <c r="CG7" s="30"/>
      <c r="CH7" s="30"/>
    </row>
    <row r="8" spans="1:86" ht="18.95" customHeight="1">
      <c r="A8" s="9">
        <v>3</v>
      </c>
      <c r="B8" s="37"/>
      <c r="C8" s="97" t="s">
        <v>61</v>
      </c>
      <c r="D8" s="41" t="str">
        <f t="shared" si="0"/>
        <v/>
      </c>
      <c r="E8" s="41" t="str">
        <f t="shared" si="1"/>
        <v/>
      </c>
      <c r="F8" s="64" t="str">
        <f t="shared" si="2"/>
        <v/>
      </c>
      <c r="G8" s="64" t="str">
        <f t="shared" si="3"/>
        <v xml:space="preserve"> </v>
      </c>
      <c r="H8" s="426"/>
      <c r="I8" s="9">
        <v>3</v>
      </c>
      <c r="J8" s="37"/>
      <c r="K8" s="97" t="s">
        <v>61</v>
      </c>
      <c r="L8" s="41" t="str">
        <f t="shared" si="4"/>
        <v/>
      </c>
      <c r="M8" s="41" t="str">
        <f t="shared" si="5"/>
        <v/>
      </c>
      <c r="N8" s="64" t="str">
        <f t="shared" si="6"/>
        <v/>
      </c>
      <c r="O8" s="64" t="str">
        <f t="shared" si="7"/>
        <v xml:space="preserve"> </v>
      </c>
      <c r="P8" s="2"/>
      <c r="Q8" s="48" t="s">
        <v>1</v>
      </c>
      <c r="R8" s="48" t="s">
        <v>209</v>
      </c>
      <c r="S8" s="48">
        <f>IF(Q8=B6,8)+IF(Q8=B7,7)+IF(Q8=B8,6)+IF(Q8=B9,5)+IF(Q8=B10,4)+IF(Q8=B11,3)+IF(Q8=B12,2)+IF(Q8=B13,1)+IF(R8=B6,8)+IF(R8=B7,7)+IF(R8=B8,6)+IF(R8=B9,5)+IF(R8=B10,4)+IF(R8=B11,3)+IF(R8=B12,2)+IF(R8=B13,1)</f>
        <v>0</v>
      </c>
      <c r="T8" s="48">
        <f>IF(R8=J6,8)+IF(R8=J7,7)+IF(R8=J8,6)+IF(R8=J9,5)+IF(R8=J10,4)+IF(R8=J11,3)+IF(R8=J12,2)+IF(R8=J13,1)+IF(Q8=J6,8)+IF(Q8=J7,7)+IF(Q8=J8,6)+IF(Q8=J9,5)+IF(Q8=J10,4)+IF(Q8=J11,3)+IF(Q8=J12,2)+IF(Q8=J13,1)</f>
        <v>0</v>
      </c>
      <c r="U8" s="2"/>
      <c r="V8" s="12"/>
      <c r="W8" s="12"/>
      <c r="X8" s="12">
        <f>S8+T8</f>
        <v>0</v>
      </c>
      <c r="Y8" s="12"/>
      <c r="Z8" s="12"/>
      <c r="AA8" s="12"/>
      <c r="AB8" s="191"/>
      <c r="AC8" s="12"/>
      <c r="AD8" s="2"/>
      <c r="AE8" s="397" t="s">
        <v>219</v>
      </c>
      <c r="AF8" s="12" t="s">
        <v>0</v>
      </c>
      <c r="AG8" s="12" t="s">
        <v>0</v>
      </c>
      <c r="AH8" s="12" t="str">
        <f>VLOOKUP(AG8,ABI!$I$51:$AV$70,40,FALSE)</f>
        <v>Elliott Couse</v>
      </c>
      <c r="AI8" s="12" t="s">
        <v>0</v>
      </c>
      <c r="AJ8" s="12" t="s">
        <v>0</v>
      </c>
      <c r="AK8" s="12" t="e">
        <f>VLOOKUP(AJ8,ABI!$L$51:$AV$70,37,FALSE)</f>
        <v>#N/A</v>
      </c>
      <c r="AL8" s="12" t="s">
        <v>0</v>
      </c>
      <c r="AM8" s="12" t="s">
        <v>0</v>
      </c>
      <c r="AN8" s="12" t="str">
        <f>VLOOKUP(AM8,ABI!$M$51:$AV$70,36,FALSE)</f>
        <v>Alexander Pennington</v>
      </c>
      <c r="AO8" s="12" t="s">
        <v>0</v>
      </c>
      <c r="AP8" s="12" t="s">
        <v>0</v>
      </c>
      <c r="AQ8" s="12" t="str">
        <f>VLOOKUP(AP8,ABI!$D$51:$AV$70,45,FALSE)</f>
        <v>Nick Wiltshire</v>
      </c>
      <c r="AR8" s="12" t="s">
        <v>0</v>
      </c>
      <c r="AS8" s="12" t="s">
        <v>0</v>
      </c>
      <c r="AT8" s="12" t="e">
        <f>VLOOKUP(AS8,ABI!$E$51:$AV$70,44,FALSE)</f>
        <v>#N/A</v>
      </c>
      <c r="AU8" s="12" t="s">
        <v>0</v>
      </c>
      <c r="AV8" s="12" t="s">
        <v>0</v>
      </c>
      <c r="AW8" s="12" t="str">
        <f>'MATCH DETAILS'!B5</f>
        <v>ABINGDON</v>
      </c>
      <c r="AX8" s="12" t="str">
        <f t="shared" ref="AX8:AX21" si="8">AU8</f>
        <v>A</v>
      </c>
      <c r="AY8" s="12">
        <v>1</v>
      </c>
      <c r="AZ8" s="12" t="str">
        <f>VLOOKUP(AY8,ABI!$N$51:$AV$70,35,FALSE)</f>
        <v>Alexander Pennington</v>
      </c>
      <c r="BA8" s="12">
        <v>2</v>
      </c>
      <c r="BB8" s="12" t="str">
        <f>VLOOKUP(BA8,ABI!$N$51:$AV$70,35,FALSE)</f>
        <v>Elliott Couse</v>
      </c>
      <c r="BC8" s="12">
        <v>3</v>
      </c>
      <c r="BD8" s="12" t="str">
        <f>VLOOKUP(BC8,ABI!$N$51:$AV$70,35,FALSE)</f>
        <v>Nick Wiltshire</v>
      </c>
      <c r="BE8" s="12">
        <v>4</v>
      </c>
      <c r="BF8" s="12" t="str">
        <f>VLOOKUP(BE8,ABI!$N$51:$AV$70,35,FALSE)</f>
        <v>Alexander Shepherd</v>
      </c>
      <c r="BG8" s="2"/>
      <c r="BH8" s="2"/>
      <c r="BI8" s="2"/>
      <c r="BJ8" s="58"/>
      <c r="BK8" s="58"/>
      <c r="BL8" s="58"/>
      <c r="BM8" s="58"/>
      <c r="BN8" s="58"/>
      <c r="BO8" s="58"/>
      <c r="BP8" s="58"/>
      <c r="BQ8" s="80"/>
      <c r="BR8" s="80"/>
      <c r="BS8" s="80"/>
      <c r="BT8" s="80"/>
      <c r="BU8" s="80"/>
      <c r="BV8" s="80"/>
      <c r="BW8" s="80"/>
      <c r="BX8" s="80"/>
      <c r="BY8" s="80"/>
      <c r="BZ8" s="80"/>
      <c r="CA8" s="80"/>
      <c r="CB8" s="80"/>
      <c r="CC8" s="80"/>
      <c r="CD8" s="80"/>
      <c r="CE8" s="81"/>
      <c r="CF8" s="30"/>
      <c r="CG8" s="30"/>
      <c r="CH8" s="30"/>
    </row>
    <row r="9" spans="1:86" ht="18.95" customHeight="1">
      <c r="A9" s="9">
        <v>4</v>
      </c>
      <c r="B9" s="37"/>
      <c r="C9" s="97" t="s">
        <v>61</v>
      </c>
      <c r="D9" s="41" t="str">
        <f t="shared" si="0"/>
        <v/>
      </c>
      <c r="E9" s="41" t="str">
        <f t="shared" si="1"/>
        <v/>
      </c>
      <c r="F9" s="64" t="str">
        <f t="shared" si="2"/>
        <v/>
      </c>
      <c r="G9" s="64" t="str">
        <f t="shared" si="3"/>
        <v xml:space="preserve"> </v>
      </c>
      <c r="H9" s="426"/>
      <c r="I9" s="9">
        <v>4</v>
      </c>
      <c r="J9" s="37"/>
      <c r="K9" s="97" t="s">
        <v>61</v>
      </c>
      <c r="L9" s="41" t="str">
        <f t="shared" si="4"/>
        <v/>
      </c>
      <c r="M9" s="41" t="str">
        <f t="shared" si="5"/>
        <v/>
      </c>
      <c r="N9" s="64" t="str">
        <f t="shared" si="6"/>
        <v/>
      </c>
      <c r="O9" s="64" t="str">
        <f t="shared" si="7"/>
        <v xml:space="preserve"> </v>
      </c>
      <c r="P9" s="2"/>
      <c r="Q9" s="264" t="s">
        <v>258</v>
      </c>
      <c r="R9" s="264" t="s">
        <v>259</v>
      </c>
      <c r="S9" s="48">
        <f>IF(Q9=B6,8)+IF(Q9=B7,7)+IF(Q9=B8,6)+IF(Q9=B9,5)+IF(Q9=B10,4)+IF(Q9=B11,3)+IF(Q9=B12,2)+IF(Q9=B13,1)+IF(R9=B6,8)+IF(R9=B7,7)+IF(R9=B8,6)+IF(R9=B9,5)+IF(R9=B10,4)+IF(R9=B11,3)+IF(R9=B12,2)+IF(R9=B13,1)</f>
        <v>0</v>
      </c>
      <c r="T9" s="48">
        <f>IF(R9=J6,8)+IF(R9=J7,7)+IF(R9=J8,6)+IF(R9=J9,5)+IF(R9=J10,4)+IF(R9=J11,3)+IF(R9=J12,2)+IF(R9=J13,1)+IF(Q9=J6,8)+IF(Q9=J7,7)+IF(Q9=J8,6)+IF(Q9=J9,5)+IF(Q9=J10,4)+IF(Q9=J11,3)+IF(Q9=J12,2)+IF(Q9=J13,1)</f>
        <v>0</v>
      </c>
      <c r="U9" s="2"/>
      <c r="V9" s="12"/>
      <c r="W9" s="12"/>
      <c r="X9" s="12"/>
      <c r="Y9" s="12">
        <f>S9+T9</f>
        <v>0</v>
      </c>
      <c r="Z9" s="12"/>
      <c r="AA9" s="12"/>
      <c r="AB9" s="191"/>
      <c r="AC9" s="12"/>
      <c r="AD9" s="2"/>
      <c r="AE9" s="397"/>
      <c r="AF9" s="12" t="s">
        <v>210</v>
      </c>
      <c r="AG9" s="12" t="s">
        <v>1</v>
      </c>
      <c r="AH9" s="12" t="e">
        <f>VLOOKUP(AG9,ABI!$I$51:$AV$70,40,FALSE)</f>
        <v>#N/A</v>
      </c>
      <c r="AI9" s="12" t="s">
        <v>210</v>
      </c>
      <c r="AJ9" s="12" t="s">
        <v>1</v>
      </c>
      <c r="AK9" s="12" t="e">
        <f>VLOOKUP(AJ9,ABI!$L$51:$AV$70,37,FALSE)</f>
        <v>#N/A</v>
      </c>
      <c r="AL9" s="12" t="s">
        <v>210</v>
      </c>
      <c r="AM9" s="12" t="s">
        <v>1</v>
      </c>
      <c r="AN9" s="12" t="str">
        <f>VLOOKUP(AM9,ABI!$M$51:$AV$70,36,FALSE)</f>
        <v>Alexander Shepherd</v>
      </c>
      <c r="AO9" s="12" t="s">
        <v>210</v>
      </c>
      <c r="AP9" s="12" t="s">
        <v>1</v>
      </c>
      <c r="AQ9" s="12" t="e">
        <f>VLOOKUP(AP9,ABI!$D$51:$AV$70,45,FALSE)</f>
        <v>#N/A</v>
      </c>
      <c r="AR9" s="12" t="s">
        <v>210</v>
      </c>
      <c r="AS9" s="12" t="s">
        <v>1</v>
      </c>
      <c r="AT9" s="12" t="e">
        <f>VLOOKUP(AS9,ABI!$E$51:$AV$70,44,FALSE)</f>
        <v>#N/A</v>
      </c>
      <c r="AU9" s="12" t="s">
        <v>210</v>
      </c>
      <c r="AV9" s="12" t="s">
        <v>1</v>
      </c>
      <c r="AW9" s="12" t="str">
        <f>'MATCH DETAILS'!B5</f>
        <v>ABINGDON</v>
      </c>
      <c r="AX9" s="12" t="str">
        <f t="shared" si="8"/>
        <v>AA</v>
      </c>
      <c r="AY9" s="12">
        <v>1</v>
      </c>
      <c r="AZ9" s="12" t="str">
        <f>VLOOKUP(AY9,ABI!$N$51:$AV$70,35,FALSE)</f>
        <v>Alexander Pennington</v>
      </c>
      <c r="BA9" s="12">
        <v>2</v>
      </c>
      <c r="BB9" s="12" t="str">
        <f>VLOOKUP(BA9,ABI!$N$51:$AV$70,35,FALSE)</f>
        <v>Elliott Couse</v>
      </c>
      <c r="BC9" s="12">
        <v>3</v>
      </c>
      <c r="BD9" s="12" t="str">
        <f>VLOOKUP(BC9,ABI!$N$51:$AV$70,35,FALSE)</f>
        <v>Nick Wiltshire</v>
      </c>
      <c r="BE9" s="12">
        <v>4</v>
      </c>
      <c r="BF9" s="12" t="str">
        <f>VLOOKUP(BE9,ABI!$N$51:$AV$70,35,FALSE)</f>
        <v>Alexander Shepherd</v>
      </c>
      <c r="BG9" s="2"/>
      <c r="BH9" s="2"/>
      <c r="BI9" s="2"/>
      <c r="BJ9" s="58"/>
      <c r="BK9" s="58"/>
      <c r="BL9" s="58"/>
      <c r="BM9" s="58"/>
      <c r="BN9" s="58"/>
      <c r="BO9" s="58"/>
      <c r="BP9" s="58"/>
      <c r="BQ9" s="80"/>
      <c r="BR9" s="80"/>
      <c r="BS9" s="80"/>
      <c r="BT9" s="80"/>
      <c r="BU9" s="80"/>
      <c r="BV9" s="80"/>
      <c r="BW9" s="80"/>
      <c r="BX9" s="80"/>
      <c r="BY9" s="80"/>
      <c r="BZ9" s="80"/>
      <c r="CA9" s="80"/>
      <c r="CB9" s="80"/>
      <c r="CC9" s="80"/>
      <c r="CD9" s="80"/>
      <c r="CE9" s="81"/>
      <c r="CF9" s="30"/>
      <c r="CG9" s="30"/>
      <c r="CH9" s="30"/>
    </row>
    <row r="10" spans="1:86" ht="18.95" customHeight="1">
      <c r="A10" s="9">
        <v>5</v>
      </c>
      <c r="B10" s="37"/>
      <c r="C10" s="97" t="s">
        <v>61</v>
      </c>
      <c r="D10" s="41" t="str">
        <f t="shared" si="0"/>
        <v/>
      </c>
      <c r="E10" s="41" t="str">
        <f t="shared" si="1"/>
        <v/>
      </c>
      <c r="F10" s="64" t="str">
        <f t="shared" si="2"/>
        <v/>
      </c>
      <c r="G10" s="64" t="str">
        <f t="shared" si="3"/>
        <v xml:space="preserve"> </v>
      </c>
      <c r="H10" s="426"/>
      <c r="I10" s="9">
        <v>5</v>
      </c>
      <c r="J10" s="37"/>
      <c r="K10" s="97" t="s">
        <v>61</v>
      </c>
      <c r="L10" s="41" t="str">
        <f t="shared" si="4"/>
        <v/>
      </c>
      <c r="M10" s="41" t="str">
        <f t="shared" si="5"/>
        <v/>
      </c>
      <c r="N10" s="64" t="str">
        <f t="shared" si="6"/>
        <v/>
      </c>
      <c r="O10" s="64" t="str">
        <f t="shared" si="7"/>
        <v xml:space="preserve"> </v>
      </c>
      <c r="P10" s="2"/>
      <c r="Q10" s="48" t="s">
        <v>20</v>
      </c>
      <c r="R10" s="48" t="s">
        <v>19</v>
      </c>
      <c r="S10" s="48">
        <f>IF(Q10=B6,8)+IF(Q10=B7,7)+IF(Q10=B8,6)+IF(Q10=B9,5)+IF(Q10=B10,4)+IF(Q10=B11,3)+IF(Q10=B12,2)+IF(Q10=B13,1)+IF(R10=B6,8)+IF(R10=B7,7)+IF(R10=B8,6)+IF(R10=B9,5)+IF(R10=B10,4)+IF(R10=B11,3)+IF(R10=B12,2)+IF(R10=B13,1)</f>
        <v>0</v>
      </c>
      <c r="T10" s="48">
        <f>IF(R10=J6,8)+IF(R10=J7,7)+IF(R10=J8,6)+IF(R10=J9,5)+IF(R10=J10,4)+IF(R10=J11,3)+IF(R10=J12,2)+IF(R10=J13,1)+IF(Q10=J6,8)+IF(Q10=J7,7)+IF(Q10=J8,6)+IF(Q10=J9,5)+IF(Q10=J10,4)+IF(Q10=J11,3)+IF(Q10=J12,2)+IF(Q10=J13,1)</f>
        <v>0</v>
      </c>
      <c r="U10" s="2"/>
      <c r="V10" s="12"/>
      <c r="W10" s="12"/>
      <c r="X10" s="12"/>
      <c r="Y10" s="12"/>
      <c r="Z10" s="12">
        <f>S10+T10</f>
        <v>0</v>
      </c>
      <c r="AA10" s="12"/>
      <c r="AB10" s="191"/>
      <c r="AC10" s="12"/>
      <c r="AD10" s="2"/>
      <c r="AE10" s="397" t="s">
        <v>220</v>
      </c>
      <c r="AF10" s="12" t="s">
        <v>190</v>
      </c>
      <c r="AG10" s="12" t="s">
        <v>0</v>
      </c>
      <c r="AH10" s="12" t="str">
        <f>VLOOKUP(AG10,BAN!$I$51:$AV$70,40,FALSE)</f>
        <v>FELIX NOBLE</v>
      </c>
      <c r="AI10" s="12" t="s">
        <v>190</v>
      </c>
      <c r="AJ10" s="12" t="s">
        <v>0</v>
      </c>
      <c r="AK10" s="12" t="str">
        <f>VLOOKUP(AJ10,BAN!$L$51:$AV$70,37,FALSE)</f>
        <v>FELIX NOBLE</v>
      </c>
      <c r="AL10" s="12" t="s">
        <v>190</v>
      </c>
      <c r="AM10" s="12" t="s">
        <v>0</v>
      </c>
      <c r="AN10" s="12" t="str">
        <f>VLOOKUP(AM10,BAN!$M$51:$AV$70,36,FALSE)</f>
        <v>KIT DUGGAN</v>
      </c>
      <c r="AO10" s="12" t="s">
        <v>190</v>
      </c>
      <c r="AP10" s="12" t="s">
        <v>0</v>
      </c>
      <c r="AQ10" s="12" t="str">
        <f>VLOOKUP(AP10,BAN!$D$51:$AV$70,45,FALSE)</f>
        <v>OWEN KNOX</v>
      </c>
      <c r="AR10" s="12" t="s">
        <v>190</v>
      </c>
      <c r="AS10" s="12" t="s">
        <v>0</v>
      </c>
      <c r="AT10" s="12" t="str">
        <f>VLOOKUP(AS10,BAN!$E$51:$AV$70,44,FALSE)</f>
        <v>KIT DUGGAN</v>
      </c>
      <c r="AU10" s="12" t="s">
        <v>190</v>
      </c>
      <c r="AV10" s="12" t="s">
        <v>0</v>
      </c>
      <c r="AW10" s="12" t="str">
        <f>'MATCH DETAILS'!B6</f>
        <v>BANBURY</v>
      </c>
      <c r="AX10" s="12" t="str">
        <f t="shared" si="8"/>
        <v>N</v>
      </c>
      <c r="AY10" s="12">
        <v>1</v>
      </c>
      <c r="AZ10" s="12" t="str">
        <f>VLOOKUP(AY10,BAN!$N$51:$AV$70,35,FALSE)</f>
        <v>OLIVER SAMMONS</v>
      </c>
      <c r="BA10" s="12">
        <v>2</v>
      </c>
      <c r="BB10" s="12" t="str">
        <f>VLOOKUP(BA10,BAN!$N$51:$AV$70,35,FALSE)</f>
        <v>CHARLIE YATES</v>
      </c>
      <c r="BC10" s="12">
        <v>3</v>
      </c>
      <c r="BD10" s="12" t="str">
        <f>VLOOKUP(BC10,BAN!$N$51:$AV$70,35,FALSE)</f>
        <v>KIT DUGGAN</v>
      </c>
      <c r="BE10" s="12">
        <v>4</v>
      </c>
      <c r="BF10" s="12" t="str">
        <f>VLOOKUP(BE10,BAN!$N$51:$AV$70,35,FALSE)</f>
        <v>FELIX NOBLE</v>
      </c>
      <c r="BG10" s="2"/>
      <c r="BH10" s="2"/>
      <c r="BI10" s="2"/>
      <c r="BJ10" s="43" t="str">
        <f>grades!N25</f>
        <v>Event</v>
      </c>
      <c r="BK10" s="43">
        <f>grades!O25</f>
        <v>100</v>
      </c>
      <c r="BL10" s="43">
        <f>grades!P25</f>
        <v>200</v>
      </c>
      <c r="BM10" s="43">
        <f>grades!Q25</f>
        <v>400</v>
      </c>
      <c r="BN10" s="43">
        <f>grades!R25</f>
        <v>800</v>
      </c>
      <c r="BO10" s="43">
        <f>grades!S25</f>
        <v>1500</v>
      </c>
      <c r="BP10" s="43" t="str">
        <f>grades!T25</f>
        <v>75H</v>
      </c>
      <c r="BQ10" s="43" t="str">
        <f>grades!U25</f>
        <v>80H</v>
      </c>
      <c r="BR10" s="43" t="str">
        <f>grades!V25</f>
        <v>100H</v>
      </c>
      <c r="BS10" s="43" t="str">
        <f>grades!W25</f>
        <v>400H</v>
      </c>
      <c r="BT10" s="43" t="str">
        <f>grades!X25</f>
        <v>HJ</v>
      </c>
      <c r="BU10" s="43" t="str">
        <f>grades!Y25</f>
        <v>LJ</v>
      </c>
      <c r="BV10" s="43" t="str">
        <f>grades!Z25</f>
        <v>SP</v>
      </c>
      <c r="BW10" s="43" t="str">
        <f>grades!AA25</f>
        <v>DT</v>
      </c>
      <c r="BX10" s="43" t="str">
        <f>grades!AB25</f>
        <v>JT</v>
      </c>
      <c r="BY10" s="43" t="str">
        <f>grades!AC25</f>
        <v>4x100</v>
      </c>
      <c r="BZ10" s="43" t="str">
        <f>grades!AD34</f>
        <v>TJ</v>
      </c>
      <c r="CA10" s="43">
        <f>grades!AE34</f>
        <v>0</v>
      </c>
      <c r="CB10" s="80"/>
      <c r="CC10" s="80"/>
      <c r="CD10" s="80"/>
      <c r="CE10" s="81"/>
      <c r="CF10" s="30"/>
      <c r="CG10" s="30"/>
      <c r="CH10" s="30"/>
    </row>
    <row r="11" spans="1:86" ht="18.95" customHeight="1">
      <c r="A11" s="9">
        <v>6</v>
      </c>
      <c r="B11" s="37"/>
      <c r="C11" s="97" t="s">
        <v>61</v>
      </c>
      <c r="D11" s="41" t="str">
        <f t="shared" si="0"/>
        <v/>
      </c>
      <c r="E11" s="41" t="str">
        <f t="shared" si="1"/>
        <v/>
      </c>
      <c r="F11" s="64" t="str">
        <f t="shared" si="2"/>
        <v/>
      </c>
      <c r="G11" s="64" t="str">
        <f t="shared" si="3"/>
        <v xml:space="preserve"> </v>
      </c>
      <c r="H11" s="426"/>
      <c r="I11" s="9">
        <v>6</v>
      </c>
      <c r="J11" s="37"/>
      <c r="K11" s="97" t="s">
        <v>61</v>
      </c>
      <c r="L11" s="41" t="str">
        <f t="shared" si="4"/>
        <v/>
      </c>
      <c r="M11" s="41" t="str">
        <f t="shared" si="5"/>
        <v/>
      </c>
      <c r="N11" s="64" t="str">
        <f t="shared" si="6"/>
        <v/>
      </c>
      <c r="O11" s="64" t="str">
        <f t="shared" si="7"/>
        <v xml:space="preserve"> </v>
      </c>
      <c r="P11" s="2"/>
      <c r="Q11" s="48" t="s">
        <v>188</v>
      </c>
      <c r="R11" s="48" t="s">
        <v>189</v>
      </c>
      <c r="S11" s="48">
        <f>IF(Q11=B6,8)+IF(Q11=B7,7)+IF(Q11=B8,6)+IF(Q11=B9,5)+IF(Q11=B10,4)+IF(Q11=B11,3)+IF(Q11=B12,2)+IF(Q11=B13,1)+IF(R11=B6,8)+IF(R11=B7,7)+IF(R11=B8,6)+IF(R11=B9,5)+IF(R11=B10,4)+IF(R11=B11,3)+IF(R11=B12,2)+IF(R11=B13,1)</f>
        <v>0</v>
      </c>
      <c r="T11" s="48">
        <f>IF(R11=J6,8)+IF(R11=J7,7)+IF(R11=J8,6)+IF(R11=J9,5)+IF(R11=J10,4)+IF(R11=J11,3)+IF(R11=J12,2)+IF(R11=J13,1)+IF(Q11=J6,8)+IF(Q11=J7,7)+IF(Q11=J8,6)+IF(Q11=J9,5)+IF(Q11=J10,4)+IF(Q11=J11,3)+IF(Q11=J12,2)+IF(Q11=J13,1)</f>
        <v>0</v>
      </c>
      <c r="U11" s="2"/>
      <c r="V11" s="12"/>
      <c r="W11" s="12"/>
      <c r="X11" s="12"/>
      <c r="Y11" s="12"/>
      <c r="Z11" s="12"/>
      <c r="AA11" s="12">
        <f>S11+T11</f>
        <v>0</v>
      </c>
      <c r="AB11" s="191"/>
      <c r="AC11" s="12"/>
      <c r="AD11" s="2"/>
      <c r="AE11" s="397"/>
      <c r="AF11" s="12" t="s">
        <v>191</v>
      </c>
      <c r="AG11" s="12" t="s">
        <v>1</v>
      </c>
      <c r="AH11" s="12" t="str">
        <f>VLOOKUP(AG11,BAN!$I$51:$AV$70,40,FALSE)</f>
        <v>OSCAR MOYAERT</v>
      </c>
      <c r="AI11" s="12" t="s">
        <v>191</v>
      </c>
      <c r="AJ11" s="12" t="s">
        <v>1</v>
      </c>
      <c r="AK11" s="12" t="str">
        <f>VLOOKUP(AJ11,BAN!$L$51:$AV$70,37,FALSE)</f>
        <v>CHARLIE YATES</v>
      </c>
      <c r="AL11" s="12" t="s">
        <v>191</v>
      </c>
      <c r="AM11" s="12" t="s">
        <v>1</v>
      </c>
      <c r="AN11" s="12" t="str">
        <f>VLOOKUP(AM11,BAN!$M$51:$AV$70,36,FALSE)</f>
        <v>OLIVER SAMMONS</v>
      </c>
      <c r="AO11" s="12" t="s">
        <v>191</v>
      </c>
      <c r="AP11" s="12" t="s">
        <v>1</v>
      </c>
      <c r="AQ11" s="12" t="str">
        <f>VLOOKUP(AP11,BAN!$D$51:$AV$70,45,FALSE)</f>
        <v>BLAINE CARPENTER</v>
      </c>
      <c r="AR11" s="12" t="s">
        <v>191</v>
      </c>
      <c r="AS11" s="12" t="s">
        <v>1</v>
      </c>
      <c r="AT11" s="12" t="e">
        <f>VLOOKUP(AS11,BAN!$E$51:$AV$70,44,FALSE)</f>
        <v>#N/A</v>
      </c>
      <c r="AU11" s="12" t="s">
        <v>191</v>
      </c>
      <c r="AV11" s="12" t="s">
        <v>1</v>
      </c>
      <c r="AW11" s="12" t="str">
        <f>'MATCH DETAILS'!B6</f>
        <v>BANBURY</v>
      </c>
      <c r="AX11" s="12" t="str">
        <f t="shared" si="8"/>
        <v>NN</v>
      </c>
      <c r="AY11" s="12">
        <v>1</v>
      </c>
      <c r="AZ11" s="12" t="str">
        <f>VLOOKUP(AY11,BAN!$N$51:$AV$70,35,FALSE)</f>
        <v>OLIVER SAMMONS</v>
      </c>
      <c r="BA11" s="12">
        <v>2</v>
      </c>
      <c r="BB11" s="12" t="str">
        <f>VLOOKUP(BA11,BAN!$N$51:$AV$70,35,FALSE)</f>
        <v>CHARLIE YATES</v>
      </c>
      <c r="BC11" s="12">
        <v>3</v>
      </c>
      <c r="BD11" s="12" t="str">
        <f>VLOOKUP(BC11,BAN!$N$51:$AV$70,35,FALSE)</f>
        <v>KIT DUGGAN</v>
      </c>
      <c r="BE11" s="12">
        <v>4</v>
      </c>
      <c r="BF11" s="12" t="str">
        <f>VLOOKUP(BE11,BAN!$N$51:$AV$70,35,FALSE)</f>
        <v>FELIX NOBLE</v>
      </c>
      <c r="BG11" s="2"/>
      <c r="BH11" s="2"/>
      <c r="BI11" s="2"/>
      <c r="BJ11" s="86" t="str">
        <f>grades!N26</f>
        <v xml:space="preserve">U13 </v>
      </c>
      <c r="BK11" s="86">
        <f>grades!O26</f>
        <v>14.2</v>
      </c>
      <c r="BL11" s="86">
        <f>grades!P26</f>
        <v>29.75</v>
      </c>
      <c r="BM11" s="86" t="str">
        <f>grades!Q26</f>
        <v>-</v>
      </c>
      <c r="BN11" s="90">
        <f>grades!R26</f>
        <v>1.8287037037037037E-3</v>
      </c>
      <c r="BO11" s="90">
        <f>grades!S26</f>
        <v>3.7615740740740739E-3</v>
      </c>
      <c r="BP11" s="86">
        <f>grades!T26</f>
        <v>16</v>
      </c>
      <c r="BQ11" s="86">
        <f>grades!U26</f>
        <v>0</v>
      </c>
      <c r="BR11" s="86">
        <f>grades!V26</f>
        <v>0</v>
      </c>
      <c r="BS11" s="86">
        <f>grades!W26</f>
        <v>0</v>
      </c>
      <c r="BT11" s="86">
        <f>grades!X26</f>
        <v>1.25</v>
      </c>
      <c r="BU11" s="86">
        <f>grades!Y26</f>
        <v>4</v>
      </c>
      <c r="BV11" s="86">
        <f>grades!Z26</f>
        <v>6.5</v>
      </c>
      <c r="BW11" s="86">
        <f>grades!AA26</f>
        <v>14</v>
      </c>
      <c r="BX11" s="86">
        <f>grades!AB26</f>
        <v>18</v>
      </c>
      <c r="BY11" s="86">
        <f>grades!AC26</f>
        <v>56</v>
      </c>
      <c r="BZ11" s="80"/>
      <c r="CA11" s="80"/>
      <c r="CB11" s="80"/>
      <c r="CC11" s="80"/>
      <c r="CD11" s="80"/>
      <c r="CE11" s="81"/>
      <c r="CF11" s="30"/>
      <c r="CG11" s="30"/>
      <c r="CH11" s="30"/>
    </row>
    <row r="12" spans="1:86" ht="18.95" customHeight="1">
      <c r="A12" s="9">
        <v>7</v>
      </c>
      <c r="B12" s="37"/>
      <c r="C12" s="97" t="s">
        <v>61</v>
      </c>
      <c r="D12" s="41" t="str">
        <f t="shared" si="0"/>
        <v/>
      </c>
      <c r="E12" s="41" t="str">
        <f t="shared" si="1"/>
        <v/>
      </c>
      <c r="F12" s="64" t="str">
        <f t="shared" si="2"/>
        <v/>
      </c>
      <c r="G12" s="64" t="str">
        <f t="shared" si="3"/>
        <v xml:space="preserve"> </v>
      </c>
      <c r="H12" s="426"/>
      <c r="I12" s="9">
        <v>7</v>
      </c>
      <c r="J12" s="37"/>
      <c r="K12" s="97" t="s">
        <v>61</v>
      </c>
      <c r="L12" s="41" t="str">
        <f t="shared" si="4"/>
        <v/>
      </c>
      <c r="M12" s="41" t="str">
        <f t="shared" si="5"/>
        <v/>
      </c>
      <c r="N12" s="64" t="str">
        <f t="shared" si="6"/>
        <v/>
      </c>
      <c r="O12" s="64" t="str">
        <f t="shared" si="7"/>
        <v xml:space="preserve"> </v>
      </c>
      <c r="P12" s="2"/>
      <c r="Q12" s="48" t="s">
        <v>227</v>
      </c>
      <c r="R12" s="48" t="s">
        <v>228</v>
      </c>
      <c r="S12" s="48">
        <f>IF(Q12=B6,8)+IF(Q12=B7,7)+IF(Q12=B8,6)+IF(Q12=B9,5)+IF(Q12=B10,4)+IF(Q12=B11,3)+IF(Q12=B12,2)+IF(Q12=B13,1)+IF(R12=B6,8)+IF(R12=B7,7)+IF(R12=B8,6)+IF(R12=B9,5)+IF(R12=B10,4)+IF(R12=B11,3)+IF(R12=B12,2)+IF(R12=B13,1)</f>
        <v>0</v>
      </c>
      <c r="T12" s="48">
        <f>IF(R12=J6,8)+IF(R12=J7,7)+IF(R12=J8,6)+IF(R12=J9,5)+IF(R12=J10,4)+IF(R12=J11,3)+IF(R12=J12,2)+IF(R12=J13,1)+IF(Q12=J6,8)+IF(Q12=J7,7)+IF(Q12=J8,6)+IF(Q12=J9,5)+IF(Q12=J10,4)+IF(Q12=J11,3)+IF(Q12=J12,2)+IF(Q12=J13,1)</f>
        <v>0</v>
      </c>
      <c r="U12" s="2"/>
      <c r="V12" s="12"/>
      <c r="W12" s="12"/>
      <c r="X12" s="12"/>
      <c r="Y12" s="12"/>
      <c r="Z12" s="12"/>
      <c r="AA12" s="12"/>
      <c r="AB12" s="191">
        <f>S12+T12</f>
        <v>0</v>
      </c>
      <c r="AC12" s="12"/>
      <c r="AD12" s="2"/>
      <c r="AE12" s="397" t="s">
        <v>221</v>
      </c>
      <c r="AF12" s="12" t="s">
        <v>1</v>
      </c>
      <c r="AG12" s="12" t="s">
        <v>0</v>
      </c>
      <c r="AH12" s="12" t="str">
        <f>VLOOKUP(AG12,BIC!$I$51:$AV$70,40,FALSE)</f>
        <v>Caelan Coney</v>
      </c>
      <c r="AI12" s="12" t="s">
        <v>1</v>
      </c>
      <c r="AJ12" s="12" t="s">
        <v>0</v>
      </c>
      <c r="AK12" s="12" t="str">
        <f>VLOOKUP(AJ12,BIC!$L$51:$AV$70,37,FALSE)</f>
        <v>Daniel Evans</v>
      </c>
      <c r="AL12" s="12" t="s">
        <v>1</v>
      </c>
      <c r="AM12" s="12" t="s">
        <v>0</v>
      </c>
      <c r="AN12" s="12" t="str">
        <f>VLOOKUP(AM12,BIC!$M$51:$AV$70,36,FALSE)</f>
        <v>HarveyAttrill</v>
      </c>
      <c r="AO12" s="12" t="s">
        <v>1</v>
      </c>
      <c r="AP12" s="12" t="s">
        <v>0</v>
      </c>
      <c r="AQ12" s="12" t="str">
        <f>VLOOKUP(AP12,BIC!$D$51:$AV$70,45,FALSE)</f>
        <v>Tom Cousins</v>
      </c>
      <c r="AR12" s="12" t="s">
        <v>1</v>
      </c>
      <c r="AS12" s="12" t="s">
        <v>0</v>
      </c>
      <c r="AT12" s="12" t="e">
        <f>VLOOKUP(AS12,BIC!$E$51:$AV$70,44,FALSE)</f>
        <v>#N/A</v>
      </c>
      <c r="AU12" s="12" t="s">
        <v>1</v>
      </c>
      <c r="AV12" s="12" t="s">
        <v>0</v>
      </c>
      <c r="AW12" s="12" t="str">
        <f>'MATCH DETAILS'!B7</f>
        <v>BICESTER</v>
      </c>
      <c r="AX12" s="12" t="str">
        <f t="shared" si="8"/>
        <v>B</v>
      </c>
      <c r="AY12" s="12">
        <v>1</v>
      </c>
      <c r="AZ12" s="12" t="str">
        <f>VLOOKUP(AY12,BIC!$N$51:$AV$70,35,FALSE)</f>
        <v>HarveyAttrill</v>
      </c>
      <c r="BA12" s="12">
        <v>2</v>
      </c>
      <c r="BB12" s="12" t="str">
        <f>VLOOKUP(BA12,BIC!$N$51:$AV$70,35,FALSE)</f>
        <v>Caelan Coney</v>
      </c>
      <c r="BC12" s="12">
        <v>3</v>
      </c>
      <c r="BD12" s="12" t="str">
        <f>VLOOKUP(BC12,BIC!$N$51:$AV$70,35,FALSE)</f>
        <v>Joe Lidicott</v>
      </c>
      <c r="BE12" s="12">
        <v>4</v>
      </c>
      <c r="BF12" s="12" t="str">
        <f>VLOOKUP(BE12,BIC!$N$51:$AV$70,35,FALSE)</f>
        <v>Daniel Evans</v>
      </c>
      <c r="BG12" s="2"/>
      <c r="BH12" s="2"/>
      <c r="BI12" s="2"/>
      <c r="BJ12" s="86" t="str">
        <f t="shared" ref="BJ12:BY17" si="9">BJ11</f>
        <v xml:space="preserve">U13 </v>
      </c>
      <c r="BK12" s="89">
        <f t="shared" si="9"/>
        <v>14.2</v>
      </c>
      <c r="BL12" s="89">
        <f t="shared" si="9"/>
        <v>29.75</v>
      </c>
      <c r="BM12" s="89" t="str">
        <f t="shared" si="9"/>
        <v>-</v>
      </c>
      <c r="BN12" s="90">
        <f t="shared" si="9"/>
        <v>1.8287037037037037E-3</v>
      </c>
      <c r="BO12" s="90">
        <f t="shared" si="9"/>
        <v>3.7615740740740739E-3</v>
      </c>
      <c r="BP12" s="89">
        <f t="shared" si="9"/>
        <v>16</v>
      </c>
      <c r="BQ12" s="89">
        <f t="shared" si="9"/>
        <v>0</v>
      </c>
      <c r="BR12" s="89">
        <f t="shared" si="9"/>
        <v>0</v>
      </c>
      <c r="BS12" s="89">
        <f t="shared" si="9"/>
        <v>0</v>
      </c>
      <c r="BT12" s="89">
        <f t="shared" si="9"/>
        <v>1.25</v>
      </c>
      <c r="BU12" s="89">
        <f t="shared" si="9"/>
        <v>4</v>
      </c>
      <c r="BV12" s="89">
        <f t="shared" si="9"/>
        <v>6.5</v>
      </c>
      <c r="BW12" s="89">
        <f t="shared" si="9"/>
        <v>14</v>
      </c>
      <c r="BX12" s="89">
        <f t="shared" si="9"/>
        <v>18</v>
      </c>
      <c r="BY12" s="89">
        <f t="shared" si="9"/>
        <v>56</v>
      </c>
      <c r="BZ12" s="80"/>
      <c r="CA12" s="80"/>
      <c r="CB12" s="80"/>
      <c r="CC12" s="80"/>
      <c r="CD12" s="80"/>
      <c r="CE12" s="81"/>
      <c r="CF12" s="30"/>
      <c r="CG12" s="30"/>
      <c r="CH12" s="30"/>
    </row>
    <row r="13" spans="1:86" ht="18.95" customHeight="1">
      <c r="A13" s="9">
        <v>8</v>
      </c>
      <c r="B13" s="37"/>
      <c r="C13" s="97" t="s">
        <v>61</v>
      </c>
      <c r="D13" s="41" t="str">
        <f t="shared" si="0"/>
        <v/>
      </c>
      <c r="E13" s="41" t="str">
        <f t="shared" si="1"/>
        <v/>
      </c>
      <c r="F13" s="64" t="str">
        <f t="shared" si="2"/>
        <v/>
      </c>
      <c r="G13" s="64" t="str">
        <f t="shared" si="3"/>
        <v xml:space="preserve"> </v>
      </c>
      <c r="H13" s="427"/>
      <c r="I13" s="9">
        <v>8</v>
      </c>
      <c r="J13" s="37"/>
      <c r="K13" s="97" t="s">
        <v>61</v>
      </c>
      <c r="L13" s="41" t="str">
        <f t="shared" si="4"/>
        <v/>
      </c>
      <c r="M13" s="41" t="str">
        <f t="shared" si="5"/>
        <v/>
      </c>
      <c r="N13" s="64" t="str">
        <f t="shared" si="6"/>
        <v/>
      </c>
      <c r="O13" s="64" t="str">
        <f t="shared" si="7"/>
        <v xml:space="preserve"> </v>
      </c>
      <c r="P13" s="2"/>
      <c r="Q13" s="48" t="s">
        <v>208</v>
      </c>
      <c r="R13" s="48" t="s">
        <v>211</v>
      </c>
      <c r="S13" s="48">
        <f>IF(Q13=B6,8)+IF(Q13=B7,7)+IF(Q13=B8,6)+IF(Q13=B9,5)+IF(Q13=B10,4)+IF(Q13=B11,3)+IF(Q13=B12,2)+IF(Q13=B13,1)+IF(R13=B6,8)+IF(R13=B7,7)+IF(R13=B8,6)+IF(R13=B9,5)+IF(R13=B10,4)+IF(R13=B11,3)+IF(R13=B12,2)+IF(R13=B13,1)</f>
        <v>0</v>
      </c>
      <c r="T13" s="48">
        <f>IF(R13=J6,8)+IF(R13=J7,7)+IF(R13=J8,6)+IF(R13=J9,5)+IF(R13=J10,4)+IF(R13=J11,3)+IF(R13=J12,2)+IF(R13=J13,1)+IF(Q13=J6,8)+IF(Q13=J7,7)+IF(Q13=J8,6)+IF(Q13=J9,5)+IF(Q13=J10,4)+IF(Q13=J11,3)+IF(Q13=J12,2)+IF(Q13=J13,1)</f>
        <v>0</v>
      </c>
      <c r="U13" s="2"/>
      <c r="V13" s="12"/>
      <c r="W13" s="12"/>
      <c r="X13" s="12"/>
      <c r="Y13" s="12"/>
      <c r="Z13" s="12"/>
      <c r="AA13" s="12"/>
      <c r="AB13" s="191"/>
      <c r="AC13" s="12">
        <f>S13+T13</f>
        <v>0</v>
      </c>
      <c r="AD13" s="2"/>
      <c r="AE13" s="397"/>
      <c r="AF13" s="12" t="s">
        <v>209</v>
      </c>
      <c r="AG13" s="12" t="s">
        <v>1</v>
      </c>
      <c r="AH13" s="12" t="str">
        <f>VLOOKUP(AG13,BIC!$I$51:$AV$70,40,FALSE)</f>
        <v>Daniel Evans</v>
      </c>
      <c r="AI13" s="12" t="s">
        <v>209</v>
      </c>
      <c r="AJ13" s="12" t="s">
        <v>1</v>
      </c>
      <c r="AK13" s="12" t="str">
        <f>VLOOKUP(AJ13,BIC!$L$51:$AV$70,37,FALSE)</f>
        <v>Caelan Coney</v>
      </c>
      <c r="AL13" s="12" t="s">
        <v>209</v>
      </c>
      <c r="AM13" s="12" t="s">
        <v>1</v>
      </c>
      <c r="AN13" s="12" t="str">
        <f>VLOOKUP(AM13,BIC!$M$51:$AV$70,36,FALSE)</f>
        <v>Daniel Evans</v>
      </c>
      <c r="AO13" s="12" t="s">
        <v>209</v>
      </c>
      <c r="AP13" s="12" t="s">
        <v>1</v>
      </c>
      <c r="AQ13" s="12" t="str">
        <f>VLOOKUP(AP13,BIC!$D$51:$AV$70,45,FALSE)</f>
        <v>William Sims</v>
      </c>
      <c r="AR13" s="12" t="s">
        <v>209</v>
      </c>
      <c r="AS13" s="12" t="s">
        <v>1</v>
      </c>
      <c r="AT13" s="12" t="e">
        <f>VLOOKUP(AS13,BIC!$E$51:$AV$70,44,FALSE)</f>
        <v>#N/A</v>
      </c>
      <c r="AU13" s="12" t="s">
        <v>209</v>
      </c>
      <c r="AV13" s="12" t="s">
        <v>1</v>
      </c>
      <c r="AW13" s="12" t="str">
        <f>'MATCH DETAILS'!B7</f>
        <v>BICESTER</v>
      </c>
      <c r="AX13" s="12" t="str">
        <f t="shared" si="8"/>
        <v>BB</v>
      </c>
      <c r="AY13" s="12">
        <v>1</v>
      </c>
      <c r="AZ13" s="12" t="str">
        <f>VLOOKUP(AY13,BIC!$N$51:$AV$70,35,FALSE)</f>
        <v>HarveyAttrill</v>
      </c>
      <c r="BA13" s="12">
        <v>2</v>
      </c>
      <c r="BB13" s="12" t="str">
        <f>VLOOKUP(BA13,BIC!$N$51:$AV$70,35,FALSE)</f>
        <v>Caelan Coney</v>
      </c>
      <c r="BC13" s="12">
        <v>3</v>
      </c>
      <c r="BD13" s="12" t="str">
        <f>VLOOKUP(BC13,BIC!$N$51:$AV$70,35,FALSE)</f>
        <v>Joe Lidicott</v>
      </c>
      <c r="BE13" s="12">
        <v>4</v>
      </c>
      <c r="BF13" s="12" t="str">
        <f>VLOOKUP(BE13,BIC!$N$51:$AV$70,35,FALSE)</f>
        <v>Daniel Evans</v>
      </c>
      <c r="BG13" s="2"/>
      <c r="BH13" s="2"/>
      <c r="BI13" s="2"/>
      <c r="BJ13" s="86" t="str">
        <f t="shared" si="9"/>
        <v xml:space="preserve">U13 </v>
      </c>
      <c r="BK13" s="89">
        <f t="shared" si="9"/>
        <v>14.2</v>
      </c>
      <c r="BL13" s="89">
        <f t="shared" si="9"/>
        <v>29.75</v>
      </c>
      <c r="BM13" s="89" t="str">
        <f t="shared" si="9"/>
        <v>-</v>
      </c>
      <c r="BN13" s="90">
        <f t="shared" si="9"/>
        <v>1.8287037037037037E-3</v>
      </c>
      <c r="BO13" s="90">
        <f t="shared" si="9"/>
        <v>3.7615740740740739E-3</v>
      </c>
      <c r="BP13" s="89">
        <f t="shared" si="9"/>
        <v>16</v>
      </c>
      <c r="BQ13" s="89">
        <f t="shared" si="9"/>
        <v>0</v>
      </c>
      <c r="BR13" s="89">
        <f t="shared" si="9"/>
        <v>0</v>
      </c>
      <c r="BS13" s="89">
        <f t="shared" si="9"/>
        <v>0</v>
      </c>
      <c r="BT13" s="89">
        <f t="shared" si="9"/>
        <v>1.25</v>
      </c>
      <c r="BU13" s="89">
        <f t="shared" si="9"/>
        <v>4</v>
      </c>
      <c r="BV13" s="89">
        <f t="shared" si="9"/>
        <v>6.5</v>
      </c>
      <c r="BW13" s="89">
        <f t="shared" si="9"/>
        <v>14</v>
      </c>
      <c r="BX13" s="89">
        <f t="shared" si="9"/>
        <v>18</v>
      </c>
      <c r="BY13" s="89">
        <f t="shared" si="9"/>
        <v>56</v>
      </c>
      <c r="BZ13" s="80"/>
      <c r="CA13" s="80"/>
      <c r="CB13" s="80"/>
      <c r="CC13" s="80"/>
      <c r="CD13" s="80"/>
      <c r="CE13" s="81"/>
      <c r="CF13" s="30"/>
      <c r="CG13" s="30"/>
      <c r="CH13" s="30"/>
    </row>
    <row r="14" spans="1:86" ht="18.95" customHeight="1">
      <c r="A14" s="206" t="s">
        <v>0</v>
      </c>
      <c r="B14" s="422" t="s">
        <v>151</v>
      </c>
      <c r="C14" s="423"/>
      <c r="D14" s="423"/>
      <c r="E14" s="423"/>
      <c r="F14" s="423"/>
      <c r="G14" s="424"/>
      <c r="H14" s="207"/>
      <c r="I14" s="206" t="s">
        <v>1</v>
      </c>
      <c r="J14" s="422" t="str">
        <f>B14</f>
        <v>UNDER 13 BOYS 200m</v>
      </c>
      <c r="K14" s="423"/>
      <c r="L14" s="423"/>
      <c r="M14" s="423"/>
      <c r="N14" s="423"/>
      <c r="O14" s="424"/>
      <c r="P14" s="2"/>
      <c r="Q14" s="96"/>
      <c r="R14" s="96"/>
      <c r="S14" s="48"/>
      <c r="T14" s="48"/>
      <c r="U14" s="2"/>
      <c r="V14" s="12"/>
      <c r="W14" s="12"/>
      <c r="X14" s="12"/>
      <c r="Y14" s="12"/>
      <c r="Z14" s="12"/>
      <c r="AA14" s="12"/>
      <c r="AB14" s="191"/>
      <c r="AC14" s="12"/>
      <c r="AD14" s="2"/>
      <c r="AE14" s="397" t="s">
        <v>257</v>
      </c>
      <c r="AF14" s="265" t="s">
        <v>258</v>
      </c>
      <c r="AG14" s="12" t="s">
        <v>0</v>
      </c>
      <c r="AH14" s="12" t="str">
        <f>VLOOKUP(AG14,'T K'!$I$51:$AV$70,40,FALSE)</f>
        <v>Nick Barlow</v>
      </c>
      <c r="AI14" s="12" t="str">
        <f>AF14</f>
        <v>X</v>
      </c>
      <c r="AJ14" s="12" t="s">
        <v>0</v>
      </c>
      <c r="AK14" s="12" t="str">
        <f>VLOOKUP(AJ14,'T K'!$L$51:$AV$70,37,FALSE)</f>
        <v>Joe Willey</v>
      </c>
      <c r="AL14" s="265" t="str">
        <f>AI14</f>
        <v>X</v>
      </c>
      <c r="AM14" s="12" t="s">
        <v>0</v>
      </c>
      <c r="AN14" s="12" t="str">
        <f>VLOOKUP(AM14,'T K'!$M$51:$AV$70,36,FALSE)</f>
        <v>Stuart Bladon</v>
      </c>
      <c r="AO14" s="265" t="str">
        <f>AL14</f>
        <v>X</v>
      </c>
      <c r="AP14" s="12" t="s">
        <v>0</v>
      </c>
      <c r="AQ14" s="12" t="str">
        <f>VLOOKUP(AP14,'T K'!$D$51:$AV$70,45,FALSE)</f>
        <v>Sam Hart</v>
      </c>
      <c r="AR14" s="265" t="str">
        <f>AO14</f>
        <v>X</v>
      </c>
      <c r="AS14" s="12" t="s">
        <v>0</v>
      </c>
      <c r="AT14" s="12" t="str">
        <f>VLOOKUP(AS14,'T K'!$E$51:$AV$70,44,FALSE)</f>
        <v>Joe Willey</v>
      </c>
      <c r="AU14" s="265" t="str">
        <f>AR14</f>
        <v>X</v>
      </c>
      <c r="AV14" s="12" t="s">
        <v>0</v>
      </c>
      <c r="AW14" s="12" t="str">
        <f>'MATCH DETAILS'!B8</f>
        <v>TEAM KENNET</v>
      </c>
      <c r="AX14" s="12" t="str">
        <f t="shared" si="8"/>
        <v>X</v>
      </c>
      <c r="AY14" s="12">
        <v>1</v>
      </c>
      <c r="AZ14" s="12" t="str">
        <f>VLOOKUP(AY14,'T K'!$N$51:$AV$70,35,FALSE)</f>
        <v>Ben Armstrong</v>
      </c>
      <c r="BA14" s="12">
        <v>2</v>
      </c>
      <c r="BB14" s="12" t="str">
        <f>VLOOKUP(BA14,'T K'!$N$51:$AV$70,35,FALSE)</f>
        <v>Joe Willey</v>
      </c>
      <c r="BC14" s="12">
        <v>3</v>
      </c>
      <c r="BD14" s="12" t="str">
        <f>VLOOKUP(BC14,'T K'!$N$51:$AV$70,35,FALSE)</f>
        <v>Nick Barlow</v>
      </c>
      <c r="BE14" s="12">
        <v>4</v>
      </c>
      <c r="BF14" s="12" t="str">
        <f>VLOOKUP(BE14,'T K'!$N$51:$AV$70,35,FALSE)</f>
        <v>Daniel Hockaday</v>
      </c>
      <c r="BG14" s="2"/>
      <c r="BH14" s="2"/>
      <c r="BI14" s="2"/>
      <c r="BJ14" s="86" t="str">
        <f t="shared" si="9"/>
        <v xml:space="preserve">U13 </v>
      </c>
      <c r="BK14" s="89">
        <f t="shared" si="9"/>
        <v>14.2</v>
      </c>
      <c r="BL14" s="89">
        <f t="shared" si="9"/>
        <v>29.75</v>
      </c>
      <c r="BM14" s="89" t="str">
        <f t="shared" si="9"/>
        <v>-</v>
      </c>
      <c r="BN14" s="90">
        <f t="shared" si="9"/>
        <v>1.8287037037037037E-3</v>
      </c>
      <c r="BO14" s="90">
        <f t="shared" si="9"/>
        <v>3.7615740740740739E-3</v>
      </c>
      <c r="BP14" s="89">
        <f t="shared" si="9"/>
        <v>16</v>
      </c>
      <c r="BQ14" s="89">
        <f t="shared" si="9"/>
        <v>0</v>
      </c>
      <c r="BR14" s="89">
        <f t="shared" si="9"/>
        <v>0</v>
      </c>
      <c r="BS14" s="89">
        <f t="shared" si="9"/>
        <v>0</v>
      </c>
      <c r="BT14" s="89">
        <f t="shared" si="9"/>
        <v>1.25</v>
      </c>
      <c r="BU14" s="89">
        <f t="shared" si="9"/>
        <v>4</v>
      </c>
      <c r="BV14" s="89">
        <f t="shared" si="9"/>
        <v>6.5</v>
      </c>
      <c r="BW14" s="89">
        <f t="shared" si="9"/>
        <v>14</v>
      </c>
      <c r="BX14" s="89">
        <f t="shared" si="9"/>
        <v>18</v>
      </c>
      <c r="BY14" s="89">
        <f t="shared" si="9"/>
        <v>56</v>
      </c>
      <c r="BZ14" s="80"/>
      <c r="CA14" s="80"/>
      <c r="CB14" s="80"/>
      <c r="CC14" s="80"/>
      <c r="CD14" s="80"/>
      <c r="CE14" s="81"/>
      <c r="CF14" s="30"/>
      <c r="CG14" s="30"/>
      <c r="CH14" s="30"/>
    </row>
    <row r="15" spans="1:86" ht="18.95" customHeight="1">
      <c r="A15" s="9">
        <v>1</v>
      </c>
      <c r="B15" s="37"/>
      <c r="C15" s="97" t="s">
        <v>61</v>
      </c>
      <c r="D15" s="41" t="str">
        <f>IF(B15=0,"",VLOOKUP(B15,$AI$8:$AK$23,3,FALSE))</f>
        <v/>
      </c>
      <c r="E15" s="41" t="str">
        <f>IF(B15=0,"",VLOOKUP(B15,$AU$8:$AW$23,3,FALSE))</f>
        <v/>
      </c>
      <c r="F15" s="64" t="str">
        <f>IF(C15="","",IF($AU$47="F"," ",IF($AU$47="T",IF(C15&lt;=$AK$47,"G1",IF(C15&lt;=$AN$47,"G2",IF(C15&lt;=$AQ$47,"G3",IF(C15&lt;=$AT$47,"G4","")))))))</f>
        <v/>
      </c>
      <c r="G15" s="64" t="str">
        <f>IF(C15&lt;=BL11,"AW"," ")</f>
        <v xml:space="preserve"> </v>
      </c>
      <c r="H15" s="425"/>
      <c r="I15" s="9">
        <v>1</v>
      </c>
      <c r="J15" s="37"/>
      <c r="K15" s="97" t="s">
        <v>61</v>
      </c>
      <c r="L15" s="41" t="str">
        <f>IF(J15=0,"",VLOOKUP(J15,$AI$8:$AK$23,3,FALSE))</f>
        <v/>
      </c>
      <c r="M15" s="41" t="str">
        <f>IF(J15=0,"",VLOOKUP(J15,$AU$8:$AW$23,3,FALSE))</f>
        <v/>
      </c>
      <c r="N15" s="64" t="str">
        <f>IF(K15="","",IF($AU$47="F"," ",IF($AU$47="T",IF(K15&lt;=$AK$47,"G1",IF(K15&lt;=$AN$47,"G2",IF(K15&lt;=$AQ$47,"G3",IF(K15&lt;=$AT$47,"G4","")))))))</f>
        <v/>
      </c>
      <c r="O15" s="64" t="str">
        <f>IF(K15&lt;=BL11,"AW"," ")</f>
        <v xml:space="preserve"> </v>
      </c>
      <c r="P15" s="2"/>
      <c r="Q15" s="192" t="s">
        <v>0</v>
      </c>
      <c r="R15" s="192" t="s">
        <v>210</v>
      </c>
      <c r="S15" s="192">
        <f>IF(Q15=B15,8)+IF(Q15=B16,7)+IF(Q15=B17,6)+IF(Q15=B18,5)+IF(Q15=B19,4)+IF(Q15=B20,3)+IF(Q15=B21,2)+IF(Q15=B22,1)+IF(R15=B15,8)+IF(R15=B16,7)+IF(R15=B17,6)+IF(R15=B18,5)+IF(R15=B19,4)+IF(R15=B20,3)+IF(R15=B21,2)+IF(R15=B22,1)</f>
        <v>0</v>
      </c>
      <c r="T15" s="192">
        <f>IF(Q15=J15,8)+IF(Q15=J16,7)+IF(Q15=J17,6)+IF(Q15=J18,5)+IF(Q15=J19,4)+IF(Q15=J20,3)+IF(Q15=J21,2)+IF(Q15=J22,1)+IF(R15=J15,8)+IF(R15=J16,7)+IF(R15=J17,6)+IF(R15=J18,5)+IF(R15=J19,4)+IF(R15=J20,3)+IF(R15=J21,2)+IF(R15=J22,1)</f>
        <v>0</v>
      </c>
      <c r="U15" s="2"/>
      <c r="V15" s="95">
        <f>S15+T15</f>
        <v>0</v>
      </c>
      <c r="W15" s="12"/>
      <c r="X15" s="12"/>
      <c r="Y15" s="12"/>
      <c r="Z15" s="12"/>
      <c r="AA15" s="12"/>
      <c r="AB15" s="191"/>
      <c r="AC15" s="12"/>
      <c r="AD15" s="2"/>
      <c r="AE15" s="397"/>
      <c r="AF15" s="265" t="s">
        <v>259</v>
      </c>
      <c r="AG15" s="12" t="s">
        <v>1</v>
      </c>
      <c r="AH15" s="12" t="str">
        <f>VLOOKUP(AG15,'T K'!$I$51:$AV$70,40,FALSE)</f>
        <v>Daniel Hockaday</v>
      </c>
      <c r="AI15" s="12" t="str">
        <f>AF15</f>
        <v>XX</v>
      </c>
      <c r="AJ15" s="12" t="s">
        <v>1</v>
      </c>
      <c r="AK15" s="12" t="str">
        <f>VLOOKUP(AJ15,'T K'!$L$51:$AV$70,37,FALSE)</f>
        <v>Nick Barlow</v>
      </c>
      <c r="AL15" s="265" t="str">
        <f>AI15</f>
        <v>XX</v>
      </c>
      <c r="AM15" s="12" t="s">
        <v>1</v>
      </c>
      <c r="AN15" s="12" t="str">
        <f>VLOOKUP(AM15,'T K'!$M$51:$AV$70,36,FALSE)</f>
        <v>Ben Armstrong</v>
      </c>
      <c r="AO15" s="265" t="str">
        <f>AL15</f>
        <v>XX</v>
      </c>
      <c r="AP15" s="12" t="s">
        <v>1</v>
      </c>
      <c r="AQ15" s="12" t="str">
        <f>VLOOKUP(AP15,'T K'!$D$51:$AV$70,45,FALSE)</f>
        <v>James McLaughlin</v>
      </c>
      <c r="AR15" s="265" t="str">
        <f>AO15</f>
        <v>XX</v>
      </c>
      <c r="AS15" s="12" t="s">
        <v>1</v>
      </c>
      <c r="AT15" s="12" t="str">
        <f>VLOOKUP(AS15,'T K'!$E$51:$AV$70,44,FALSE)</f>
        <v>Daniel Hockaday</v>
      </c>
      <c r="AU15" s="265" t="str">
        <f>AR15</f>
        <v>XX</v>
      </c>
      <c r="AV15" s="12" t="s">
        <v>1</v>
      </c>
      <c r="AW15" s="12" t="str">
        <f>'MATCH DETAILS'!B8</f>
        <v>TEAM KENNET</v>
      </c>
      <c r="AX15" s="12" t="str">
        <f t="shared" si="8"/>
        <v>XX</v>
      </c>
      <c r="AY15" s="12">
        <v>1</v>
      </c>
      <c r="AZ15" s="12" t="str">
        <f>VLOOKUP(AY15,'T K'!$N$51:$AV$70,35,FALSE)</f>
        <v>Ben Armstrong</v>
      </c>
      <c r="BA15" s="12">
        <v>2</v>
      </c>
      <c r="BB15" s="12" t="str">
        <f>VLOOKUP(BA15,'T K'!$N$51:$AV$70,35,FALSE)</f>
        <v>Joe Willey</v>
      </c>
      <c r="BC15" s="12">
        <v>3</v>
      </c>
      <c r="BD15" s="12" t="str">
        <f>VLOOKUP(BC15,'T K'!$N$51:$AV$70,35,FALSE)</f>
        <v>Nick Barlow</v>
      </c>
      <c r="BE15" s="12">
        <v>4</v>
      </c>
      <c r="BF15" s="12" t="str">
        <f>VLOOKUP(BE15,'T K'!$N$51:$AV$70,35,FALSE)</f>
        <v>Daniel Hockaday</v>
      </c>
      <c r="BG15" s="2"/>
      <c r="BH15" s="2"/>
      <c r="BI15" s="2"/>
      <c r="BJ15" s="86" t="str">
        <f t="shared" si="9"/>
        <v xml:space="preserve">U13 </v>
      </c>
      <c r="BK15" s="89">
        <f t="shared" si="9"/>
        <v>14.2</v>
      </c>
      <c r="BL15" s="89">
        <f t="shared" si="9"/>
        <v>29.75</v>
      </c>
      <c r="BM15" s="89" t="str">
        <f t="shared" si="9"/>
        <v>-</v>
      </c>
      <c r="BN15" s="90">
        <f t="shared" si="9"/>
        <v>1.8287037037037037E-3</v>
      </c>
      <c r="BO15" s="90">
        <f t="shared" si="9"/>
        <v>3.7615740740740739E-3</v>
      </c>
      <c r="BP15" s="89">
        <f t="shared" si="9"/>
        <v>16</v>
      </c>
      <c r="BQ15" s="89">
        <f t="shared" si="9"/>
        <v>0</v>
      </c>
      <c r="BR15" s="89">
        <f t="shared" si="9"/>
        <v>0</v>
      </c>
      <c r="BS15" s="89">
        <f t="shared" si="9"/>
        <v>0</v>
      </c>
      <c r="BT15" s="89">
        <f t="shared" si="9"/>
        <v>1.25</v>
      </c>
      <c r="BU15" s="89">
        <f t="shared" si="9"/>
        <v>4</v>
      </c>
      <c r="BV15" s="89">
        <f t="shared" si="9"/>
        <v>6.5</v>
      </c>
      <c r="BW15" s="89">
        <f t="shared" si="9"/>
        <v>14</v>
      </c>
      <c r="BX15" s="89">
        <f t="shared" si="9"/>
        <v>18</v>
      </c>
      <c r="BY15" s="89">
        <f t="shared" si="9"/>
        <v>56</v>
      </c>
      <c r="BZ15" s="80"/>
      <c r="CA15" s="80"/>
      <c r="CB15" s="80"/>
      <c r="CC15" s="80"/>
      <c r="CD15" s="80"/>
      <c r="CE15" s="81"/>
      <c r="CF15" s="30"/>
      <c r="CG15" s="30"/>
      <c r="CH15" s="30"/>
    </row>
    <row r="16" spans="1:86" ht="18.95" customHeight="1">
      <c r="A16" s="9">
        <v>2</v>
      </c>
      <c r="B16" s="37"/>
      <c r="C16" s="97" t="s">
        <v>61</v>
      </c>
      <c r="D16" s="41" t="str">
        <f t="shared" ref="D16:D22" si="10">IF(B16=0,"",VLOOKUP(B16,$AI$8:$AK$23,3,FALSE))</f>
        <v/>
      </c>
      <c r="E16" s="41" t="str">
        <f t="shared" ref="E16:E22" si="11">IF(B16=0,"",VLOOKUP(B16,$AU$8:$AW$23,3,FALSE))</f>
        <v/>
      </c>
      <c r="F16" s="64" t="str">
        <f t="shared" ref="F16:F22" si="12">IF(C16="","",IF($AU$47="F"," ",IF($AU$47="T",IF(C16&lt;=$AK$47,"G1",IF(C16&lt;=$AN$47,"G2",IF(C16&lt;=$AQ$47,"G3",IF(C16&lt;=$AT$47,"G4","")))))))</f>
        <v/>
      </c>
      <c r="G16" s="64" t="str">
        <f t="shared" ref="G16:G22" si="13">IF(C16&lt;=BL12,"AW"," ")</f>
        <v xml:space="preserve"> </v>
      </c>
      <c r="H16" s="426"/>
      <c r="I16" s="9">
        <v>2</v>
      </c>
      <c r="J16" s="37"/>
      <c r="K16" s="97" t="s">
        <v>61</v>
      </c>
      <c r="L16" s="41" t="str">
        <f t="shared" ref="L16:L22" si="14">IF(J16=0,"",VLOOKUP(J16,$AI$8:$AK$23,3,FALSE))</f>
        <v/>
      </c>
      <c r="M16" s="41" t="str">
        <f t="shared" ref="M16:M22" si="15">IF(J16=0,"",VLOOKUP(J16,$AU$8:$AW$23,3,FALSE))</f>
        <v/>
      </c>
      <c r="N16" s="64" t="str">
        <f t="shared" ref="N16:N22" si="16">IF(K16="","",IF($AU$47="F"," ",IF($AU$47="T",IF(K16&lt;=$AK$47,"G1",IF(K16&lt;=$AN$47,"G2",IF(K16&lt;=$AQ$47,"G3",IF(K16&lt;=$AT$47,"G4","")))))))</f>
        <v/>
      </c>
      <c r="O16" s="64" t="str">
        <f t="shared" ref="O16:O22" si="17">IF(K16&lt;=BL12,"AW"," ")</f>
        <v xml:space="preserve"> </v>
      </c>
      <c r="P16" s="2"/>
      <c r="Q16" s="48" t="s">
        <v>190</v>
      </c>
      <c r="R16" s="48" t="s">
        <v>191</v>
      </c>
      <c r="S16" s="48">
        <f>IF(Q16=B15,8)+IF(Q16=B16,7)+IF(Q16=B17,6)+IF(Q16=B18,5)+IF(Q16=B19,4)+IF(Q16=B20,3)+IF(Q16=B21,2)+IF(Q16=B22,1)+IF(R16=B15,8)+IF(R16=B16,7)+IF(R16=B17,6)+IF(R16=B18,5)+IF(R16=B19,4)+IF(R16=B20,3)+IF(R16=B21,2)+IF(R16=B22,1)</f>
        <v>0</v>
      </c>
      <c r="T16" s="48">
        <f>IF(R16=J15,8)+IF(R16=J16,7)+IF(R16=J17,6)+IF(R16=J18,5)+IF(R16=J19,4)+IF(R16=J20,3)+IF(R16=J21,2)+IF(R16=J22,1)+IF(Q16=J15,8)+IF(Q16=J16,7)+IF(Q16=J17,6)+IF(Q16=J18,5)+IF(Q16=J19,4)+IF(Q16=J20,3)+IF(Q16=J21,2)+IF(Q16=J22,1)</f>
        <v>0</v>
      </c>
      <c r="U16" s="2"/>
      <c r="V16" s="12"/>
      <c r="W16" s="12">
        <f>S16+T16</f>
        <v>0</v>
      </c>
      <c r="X16" s="12"/>
      <c r="Y16" s="12"/>
      <c r="Z16" s="12"/>
      <c r="AA16" s="12"/>
      <c r="AB16" s="191"/>
      <c r="AC16" s="12"/>
      <c r="AD16" s="2"/>
      <c r="AE16" s="397" t="s">
        <v>216</v>
      </c>
      <c r="AF16" s="12" t="s">
        <v>20</v>
      </c>
      <c r="AG16" s="12" t="s">
        <v>0</v>
      </c>
      <c r="AH16" s="12" t="str">
        <f>VLOOKUP(AG16,'OXF C'!$I$51:$AV$70,40,FALSE)</f>
        <v>Joseph Richardson</v>
      </c>
      <c r="AI16" s="12" t="s">
        <v>20</v>
      </c>
      <c r="AJ16" s="12" t="s">
        <v>0</v>
      </c>
      <c r="AK16" s="12" t="str">
        <f>VLOOKUP(AJ16,'OXF C'!$L$51:$AV$70,37,FALSE)</f>
        <v>Jack Judson</v>
      </c>
      <c r="AL16" s="12" t="s">
        <v>20</v>
      </c>
      <c r="AM16" s="12" t="s">
        <v>0</v>
      </c>
      <c r="AN16" s="12" t="str">
        <f>VLOOKUP(AM16,'OXF C'!$M$51:$AV$70,36,FALSE)</f>
        <v>James Goulden</v>
      </c>
      <c r="AO16" s="12" t="s">
        <v>20</v>
      </c>
      <c r="AP16" s="12" t="s">
        <v>0</v>
      </c>
      <c r="AQ16" s="12" t="str">
        <f>VLOOKUP(AP16,'OXF C'!$D$51:$AV$70,45,FALSE)</f>
        <v>Max Crowther</v>
      </c>
      <c r="AR16" s="12" t="s">
        <v>20</v>
      </c>
      <c r="AS16" s="12" t="s">
        <v>0</v>
      </c>
      <c r="AT16" s="12" t="str">
        <f>VLOOKUP(AS16,'OXF C'!$E$51:$AV$70,44,FALSE)</f>
        <v>Jack Judson</v>
      </c>
      <c r="AU16" s="12" t="s">
        <v>20</v>
      </c>
      <c r="AV16" s="12" t="s">
        <v>0</v>
      </c>
      <c r="AW16" s="12" t="str">
        <f>'MATCH DETAILS'!B9</f>
        <v>OXFORD CITY</v>
      </c>
      <c r="AX16" s="12" t="str">
        <f t="shared" si="8"/>
        <v>O</v>
      </c>
      <c r="AY16" s="12">
        <v>1</v>
      </c>
      <c r="AZ16" s="12" t="str">
        <f>VLOOKUP(AY16,'OXF C'!$N$51:$AV$70,35,FALSE)</f>
        <v>Izaak Mcfarlane</v>
      </c>
      <c r="BA16" s="12">
        <v>2</v>
      </c>
      <c r="BB16" s="12" t="str">
        <f>VLOOKUP(BA16,'OXF C'!$N$51:$AV$70,35,FALSE)</f>
        <v>Alex Broadhead</v>
      </c>
      <c r="BC16" s="12">
        <v>3</v>
      </c>
      <c r="BD16" s="12" t="str">
        <f>VLOOKUP(BC16,'OXF C'!$N$51:$AV$70,35,FALSE)</f>
        <v>Joseph Richardson</v>
      </c>
      <c r="BE16" s="12">
        <v>4</v>
      </c>
      <c r="BF16" s="12" t="str">
        <f>VLOOKUP(BE16,'OXF C'!$N$51:$AV$70,35,FALSE)</f>
        <v>Jack Judson</v>
      </c>
      <c r="BG16" s="2"/>
      <c r="BH16" s="2"/>
      <c r="BI16" s="2"/>
      <c r="BJ16" s="86" t="str">
        <f t="shared" si="9"/>
        <v xml:space="preserve">U13 </v>
      </c>
      <c r="BK16" s="89">
        <f t="shared" si="9"/>
        <v>14.2</v>
      </c>
      <c r="BL16" s="89">
        <f t="shared" si="9"/>
        <v>29.75</v>
      </c>
      <c r="BM16" s="89" t="str">
        <f t="shared" si="9"/>
        <v>-</v>
      </c>
      <c r="BN16" s="90">
        <f t="shared" si="9"/>
        <v>1.8287037037037037E-3</v>
      </c>
      <c r="BO16" s="90">
        <f t="shared" si="9"/>
        <v>3.7615740740740739E-3</v>
      </c>
      <c r="BP16" s="89">
        <f t="shared" si="9"/>
        <v>16</v>
      </c>
      <c r="BQ16" s="89">
        <f t="shared" si="9"/>
        <v>0</v>
      </c>
      <c r="BR16" s="89">
        <f t="shared" si="9"/>
        <v>0</v>
      </c>
      <c r="BS16" s="89">
        <f t="shared" si="9"/>
        <v>0</v>
      </c>
      <c r="BT16" s="89">
        <f t="shared" si="9"/>
        <v>1.25</v>
      </c>
      <c r="BU16" s="89">
        <f t="shared" si="9"/>
        <v>4</v>
      </c>
      <c r="BV16" s="89">
        <f t="shared" si="9"/>
        <v>6.5</v>
      </c>
      <c r="BW16" s="89">
        <f t="shared" si="9"/>
        <v>14</v>
      </c>
      <c r="BX16" s="89">
        <f t="shared" si="9"/>
        <v>18</v>
      </c>
      <c r="BY16" s="89">
        <f t="shared" si="9"/>
        <v>56</v>
      </c>
      <c r="BZ16" s="80"/>
      <c r="CA16" s="80"/>
      <c r="CB16" s="80"/>
      <c r="CC16" s="80"/>
      <c r="CD16" s="80"/>
      <c r="CE16" s="81"/>
      <c r="CF16" s="30"/>
      <c r="CG16" s="30"/>
      <c r="CH16" s="30"/>
    </row>
    <row r="17" spans="1:86" ht="18.95" customHeight="1">
      <c r="A17" s="9">
        <v>3</v>
      </c>
      <c r="B17" s="37"/>
      <c r="C17" s="97" t="s">
        <v>61</v>
      </c>
      <c r="D17" s="41" t="str">
        <f t="shared" si="10"/>
        <v/>
      </c>
      <c r="E17" s="41" t="str">
        <f t="shared" si="11"/>
        <v/>
      </c>
      <c r="F17" s="64" t="str">
        <f t="shared" si="12"/>
        <v/>
      </c>
      <c r="G17" s="64" t="str">
        <f t="shared" si="13"/>
        <v xml:space="preserve"> </v>
      </c>
      <c r="H17" s="426"/>
      <c r="I17" s="9">
        <v>3</v>
      </c>
      <c r="J17" s="37"/>
      <c r="K17" s="97" t="s">
        <v>61</v>
      </c>
      <c r="L17" s="41" t="str">
        <f t="shared" si="14"/>
        <v/>
      </c>
      <c r="M17" s="41" t="str">
        <f t="shared" si="15"/>
        <v/>
      </c>
      <c r="N17" s="64" t="str">
        <f t="shared" si="16"/>
        <v/>
      </c>
      <c r="O17" s="64" t="str">
        <f t="shared" si="17"/>
        <v xml:space="preserve"> </v>
      </c>
      <c r="P17" s="2"/>
      <c r="Q17" s="48" t="s">
        <v>1</v>
      </c>
      <c r="R17" s="48" t="s">
        <v>209</v>
      </c>
      <c r="S17" s="48">
        <f>IF(Q17=B15,8)+IF(Q17=B16,7)+IF(Q17=B17,6)+IF(Q17=B18,5)+IF(Q17=B19,4)+IF(Q17=B20,3)+IF(Q17=B21,2)+IF(Q17=B22,1)+IF(R17=B15,8)+IF(R17=B16,7)+IF(R17=B17,6)+IF(R17=B18,5)+IF(R17=B19,4)+IF(R17=B20,3)+IF(R17=B21,2)+IF(R17=B22,1)</f>
        <v>0</v>
      </c>
      <c r="T17" s="48">
        <f>IF(R17=J15,8)+IF(R17=J16,7)+IF(R17=J17,6)+IF(R17=J18,5)+IF(R17=J19,4)+IF(R17=J20,3)+IF(R17=J21,2)+IF(R17=J22,1)+IF(Q17=J15,8)+IF(Q17=J16,7)+IF(Q17=J17,6)+IF(Q17=J18,5)+IF(Q17=J19,4)+IF(Q17=J20,3)+IF(Q17=J21,2)+IF(Q17=J22,1)</f>
        <v>0</v>
      </c>
      <c r="U17" s="2"/>
      <c r="V17" s="12"/>
      <c r="W17" s="12"/>
      <c r="X17" s="12">
        <f>S17+T17</f>
        <v>0</v>
      </c>
      <c r="Y17" s="12"/>
      <c r="Z17" s="12"/>
      <c r="AA17" s="12"/>
      <c r="AB17" s="191"/>
      <c r="AC17" s="12"/>
      <c r="AD17" s="2"/>
      <c r="AE17" s="397"/>
      <c r="AF17" s="12" t="s">
        <v>19</v>
      </c>
      <c r="AG17" s="12" t="s">
        <v>1</v>
      </c>
      <c r="AH17" s="12" t="str">
        <f>VLOOKUP(AG17,'OXF C'!$I$51:$AV$70,40,FALSE)</f>
        <v>Izaak Mcfarlane</v>
      </c>
      <c r="AI17" s="12" t="s">
        <v>19</v>
      </c>
      <c r="AJ17" s="12" t="s">
        <v>1</v>
      </c>
      <c r="AK17" s="12" t="str">
        <f>VLOOKUP(AJ17,'OXF C'!$L$51:$AV$70,37,FALSE)</f>
        <v>Izaak Mcfarlane</v>
      </c>
      <c r="AL17" s="12" t="s">
        <v>19</v>
      </c>
      <c r="AM17" s="12" t="s">
        <v>1</v>
      </c>
      <c r="AN17" s="12" t="str">
        <f>VLOOKUP(AM17,'OXF C'!$M$51:$AV$70,36,FALSE)</f>
        <v>Hal Howe</v>
      </c>
      <c r="AO17" s="12" t="s">
        <v>19</v>
      </c>
      <c r="AP17" s="12" t="s">
        <v>1</v>
      </c>
      <c r="AQ17" s="12" t="str">
        <f>VLOOKUP(AP17,'OXF C'!$D$51:$AV$70,45,FALSE)</f>
        <v>Joseph Richardson</v>
      </c>
      <c r="AR17" s="12" t="s">
        <v>19</v>
      </c>
      <c r="AS17" s="12" t="s">
        <v>1</v>
      </c>
      <c r="AT17" s="12" t="str">
        <f>VLOOKUP(AS17,'OXF C'!$E$51:$AV$70,44,FALSE)</f>
        <v>Izaak Mcfarlane</v>
      </c>
      <c r="AU17" s="12" t="s">
        <v>19</v>
      </c>
      <c r="AV17" s="12" t="s">
        <v>1</v>
      </c>
      <c r="AW17" s="12" t="str">
        <f>'MATCH DETAILS'!B9</f>
        <v>OXFORD CITY</v>
      </c>
      <c r="AX17" s="12" t="str">
        <f t="shared" si="8"/>
        <v>OO</v>
      </c>
      <c r="AY17" s="12">
        <v>1</v>
      </c>
      <c r="AZ17" s="12" t="str">
        <f>VLOOKUP(AY17,'OXF C'!$N$51:$AV$70,35,FALSE)</f>
        <v>Izaak Mcfarlane</v>
      </c>
      <c r="BA17" s="12">
        <v>2</v>
      </c>
      <c r="BB17" s="12" t="str">
        <f>VLOOKUP(BA17,'OXF C'!$N$51:$AV$70,35,FALSE)</f>
        <v>Alex Broadhead</v>
      </c>
      <c r="BC17" s="12">
        <v>3</v>
      </c>
      <c r="BD17" s="12" t="str">
        <f>VLOOKUP(BC17,'OXF C'!$N$51:$AV$70,35,FALSE)</f>
        <v>Joseph Richardson</v>
      </c>
      <c r="BE17" s="12">
        <v>4</v>
      </c>
      <c r="BF17" s="12" t="str">
        <f>VLOOKUP(BE17,'OXF C'!$N$51:$AV$70,35,FALSE)</f>
        <v>Jack Judson</v>
      </c>
      <c r="BG17" s="2"/>
      <c r="BH17" s="2"/>
      <c r="BI17" s="2"/>
      <c r="BJ17" s="86" t="str">
        <f t="shared" si="9"/>
        <v xml:space="preserve">U13 </v>
      </c>
      <c r="BK17" s="89">
        <f t="shared" si="9"/>
        <v>14.2</v>
      </c>
      <c r="BL17" s="89">
        <f t="shared" si="9"/>
        <v>29.75</v>
      </c>
      <c r="BM17" s="89" t="str">
        <f t="shared" si="9"/>
        <v>-</v>
      </c>
      <c r="BN17" s="90">
        <f t="shared" si="9"/>
        <v>1.8287037037037037E-3</v>
      </c>
      <c r="BO17" s="90">
        <f t="shared" si="9"/>
        <v>3.7615740740740739E-3</v>
      </c>
      <c r="BP17" s="89">
        <f t="shared" si="9"/>
        <v>16</v>
      </c>
      <c r="BQ17" s="89">
        <f t="shared" si="9"/>
        <v>0</v>
      </c>
      <c r="BR17" s="89">
        <f t="shared" si="9"/>
        <v>0</v>
      </c>
      <c r="BS17" s="89">
        <f t="shared" si="9"/>
        <v>0</v>
      </c>
      <c r="BT17" s="89">
        <f t="shared" si="9"/>
        <v>1.25</v>
      </c>
      <c r="BU17" s="89">
        <f t="shared" si="9"/>
        <v>4</v>
      </c>
      <c r="BV17" s="89">
        <f t="shared" si="9"/>
        <v>6.5</v>
      </c>
      <c r="BW17" s="89">
        <f t="shared" si="9"/>
        <v>14</v>
      </c>
      <c r="BX17" s="89">
        <f t="shared" si="9"/>
        <v>18</v>
      </c>
      <c r="BY17" s="89">
        <f t="shared" si="9"/>
        <v>56</v>
      </c>
      <c r="BZ17" s="80"/>
      <c r="CA17" s="80"/>
      <c r="CB17" s="80"/>
      <c r="CC17" s="80"/>
      <c r="CD17" s="80"/>
      <c r="CE17" s="81"/>
      <c r="CF17" s="30"/>
      <c r="CG17" s="30"/>
      <c r="CH17" s="30"/>
    </row>
    <row r="18" spans="1:86" ht="18.95" customHeight="1">
      <c r="A18" s="9">
        <v>4</v>
      </c>
      <c r="B18" s="37"/>
      <c r="C18" s="97" t="s">
        <v>61</v>
      </c>
      <c r="D18" s="41" t="str">
        <f t="shared" si="10"/>
        <v/>
      </c>
      <c r="E18" s="41" t="str">
        <f t="shared" si="11"/>
        <v/>
      </c>
      <c r="F18" s="64" t="str">
        <f t="shared" si="12"/>
        <v/>
      </c>
      <c r="G18" s="64" t="str">
        <f t="shared" si="13"/>
        <v xml:space="preserve"> </v>
      </c>
      <c r="H18" s="426"/>
      <c r="I18" s="9">
        <v>4</v>
      </c>
      <c r="J18" s="37"/>
      <c r="K18" s="97" t="s">
        <v>61</v>
      </c>
      <c r="L18" s="41" t="str">
        <f t="shared" si="14"/>
        <v/>
      </c>
      <c r="M18" s="41" t="str">
        <f t="shared" si="15"/>
        <v/>
      </c>
      <c r="N18" s="64" t="str">
        <f t="shared" si="16"/>
        <v/>
      </c>
      <c r="O18" s="64" t="str">
        <f t="shared" si="17"/>
        <v xml:space="preserve"> </v>
      </c>
      <c r="P18" s="2"/>
      <c r="Q18" s="264" t="s">
        <v>258</v>
      </c>
      <c r="R18" s="264" t="s">
        <v>259</v>
      </c>
      <c r="S18" s="48">
        <f>IF(Q18=B15,8)+IF(Q18=B16,7)+IF(Q18=B17,6)+IF(Q18=B18,5)+IF(Q18=B19,4)+IF(Q18=B20,3)+IF(Q18=B21,2)+IF(Q18=B22,1)+IF(R18=B15,8)+IF(R18=B16,7)+IF(R18=B17,6)+IF(R18=B18,5)+IF(R18=B19,4)+IF(R18=B20,3)+IF(R18=B21,2)+IF(R18=B22,1)</f>
        <v>0</v>
      </c>
      <c r="T18" s="48">
        <f>IF(R18=J15,8)+IF(R18=J16,7)+IF(R18=J17,6)+IF(R18=J18,5)+IF(R18=J19,4)+IF(R18=J20,3)+IF(R18=J21,2)+IF(R18=J22,1)+IF(Q18=J15,8)+IF(Q18=J16,7)+IF(Q18=J17,6)+IF(Q18=J18,5)+IF(Q18=J19,4)+IF(Q18=J20,3)+IF(Q18=J21,2)+IF(Q18=J22,1)</f>
        <v>0</v>
      </c>
      <c r="U18" s="2"/>
      <c r="V18" s="12"/>
      <c r="W18" s="12"/>
      <c r="X18" s="12"/>
      <c r="Y18" s="12">
        <f>S18+T18</f>
        <v>0</v>
      </c>
      <c r="Z18" s="12"/>
      <c r="AA18" s="12"/>
      <c r="AB18" s="191"/>
      <c r="AC18" s="12"/>
      <c r="AD18" s="2"/>
      <c r="AE18" s="397" t="s">
        <v>223</v>
      </c>
      <c r="AF18" s="12" t="s">
        <v>188</v>
      </c>
      <c r="AG18" s="12" t="s">
        <v>0</v>
      </c>
      <c r="AH18" s="12" t="str">
        <f>VLOOKUP(AG18,RAD!$I$51:$AV$70,40,FALSE)</f>
        <v>Sam Nelson</v>
      </c>
      <c r="AI18" s="12" t="s">
        <v>188</v>
      </c>
      <c r="AJ18" s="12" t="s">
        <v>0</v>
      </c>
      <c r="AK18" s="12" t="str">
        <f>VLOOKUP(AJ18,RAD!$L$51:$AV$70,37,FALSE)</f>
        <v>Rory Sear</v>
      </c>
      <c r="AL18" s="12" t="s">
        <v>188</v>
      </c>
      <c r="AM18" s="12" t="s">
        <v>0</v>
      </c>
      <c r="AN18" s="12" t="str">
        <f>VLOOKUP(AM18,RAD!$M$51:$AV$70,36,FALSE)</f>
        <v>Rory Sear</v>
      </c>
      <c r="AO18" s="12" t="s">
        <v>188</v>
      </c>
      <c r="AP18" s="12" t="s">
        <v>0</v>
      </c>
      <c r="AQ18" s="12" t="str">
        <f>VLOOKUP(AP18,RAD!$D$51:$AV$70,45,FALSE)</f>
        <v>Adam Blackwell</v>
      </c>
      <c r="AR18" s="12" t="s">
        <v>188</v>
      </c>
      <c r="AS18" s="12" t="s">
        <v>0</v>
      </c>
      <c r="AT18" s="12" t="str">
        <f>VLOOKUP(AS18,RAD!$E$51:$AV$70,44,FALSE)</f>
        <v>Brett Halsey</v>
      </c>
      <c r="AU18" s="12" t="s">
        <v>188</v>
      </c>
      <c r="AV18" s="12" t="s">
        <v>0</v>
      </c>
      <c r="AW18" s="12" t="str">
        <f>'MATCH DETAILS'!B10</f>
        <v>RADLEY</v>
      </c>
      <c r="AX18" s="12" t="str">
        <f t="shared" si="8"/>
        <v>R</v>
      </c>
      <c r="AY18" s="12">
        <v>1</v>
      </c>
      <c r="AZ18" s="12" t="str">
        <f>VLOOKUP(AY18,RAD!$N$51:$AV$70,35,FALSE)</f>
        <v>Darren Smith</v>
      </c>
      <c r="BA18" s="12">
        <v>2</v>
      </c>
      <c r="BB18" s="12" t="str">
        <f>VLOOKUP(BA18,RAD!$N$51:$AV$70,35,FALSE)</f>
        <v>Sam Nelson</v>
      </c>
      <c r="BC18" s="12">
        <v>3</v>
      </c>
      <c r="BD18" s="12" t="str">
        <f>VLOOKUP(BC18,RAD!$N$51:$AV$70,35,FALSE)</f>
        <v>Rory Sear</v>
      </c>
      <c r="BE18" s="12">
        <v>4</v>
      </c>
      <c r="BF18" s="12" t="str">
        <f>VLOOKUP(BE18,RAD!$N$51:$AV$70,35,FALSE)</f>
        <v>Brett Halsey</v>
      </c>
      <c r="BG18" s="2"/>
      <c r="BH18" s="2"/>
      <c r="BI18" s="2"/>
      <c r="BJ18" s="86" t="str">
        <f t="shared" ref="BJ18:BY18" si="18">BJ17</f>
        <v xml:space="preserve">U13 </v>
      </c>
      <c r="BK18" s="89">
        <f t="shared" si="18"/>
        <v>14.2</v>
      </c>
      <c r="BL18" s="89">
        <f t="shared" si="18"/>
        <v>29.75</v>
      </c>
      <c r="BM18" s="89" t="str">
        <f t="shared" si="18"/>
        <v>-</v>
      </c>
      <c r="BN18" s="90">
        <f t="shared" si="18"/>
        <v>1.8287037037037037E-3</v>
      </c>
      <c r="BO18" s="90">
        <f t="shared" si="18"/>
        <v>3.7615740740740739E-3</v>
      </c>
      <c r="BP18" s="89">
        <f t="shared" si="18"/>
        <v>16</v>
      </c>
      <c r="BQ18" s="89">
        <f t="shared" si="18"/>
        <v>0</v>
      </c>
      <c r="BR18" s="89">
        <f t="shared" si="18"/>
        <v>0</v>
      </c>
      <c r="BS18" s="89">
        <f t="shared" si="18"/>
        <v>0</v>
      </c>
      <c r="BT18" s="89">
        <f t="shared" si="18"/>
        <v>1.25</v>
      </c>
      <c r="BU18" s="89">
        <f t="shared" si="18"/>
        <v>4</v>
      </c>
      <c r="BV18" s="89">
        <f t="shared" si="18"/>
        <v>6.5</v>
      </c>
      <c r="BW18" s="89">
        <f t="shared" si="18"/>
        <v>14</v>
      </c>
      <c r="BX18" s="89">
        <f t="shared" si="18"/>
        <v>18</v>
      </c>
      <c r="BY18" s="89">
        <f t="shared" si="18"/>
        <v>56</v>
      </c>
      <c r="BZ18" s="80"/>
      <c r="CA18" s="80"/>
      <c r="CB18" s="80"/>
      <c r="CC18" s="80"/>
      <c r="CD18" s="80"/>
      <c r="CE18" s="81"/>
      <c r="CF18" s="30"/>
      <c r="CG18" s="30"/>
      <c r="CH18" s="30"/>
    </row>
    <row r="19" spans="1:86" ht="18.95" customHeight="1">
      <c r="A19" s="9">
        <v>5</v>
      </c>
      <c r="B19" s="37"/>
      <c r="C19" s="97" t="s">
        <v>61</v>
      </c>
      <c r="D19" s="41" t="str">
        <f t="shared" si="10"/>
        <v/>
      </c>
      <c r="E19" s="41" t="str">
        <f t="shared" si="11"/>
        <v/>
      </c>
      <c r="F19" s="64" t="str">
        <f t="shared" si="12"/>
        <v/>
      </c>
      <c r="G19" s="64" t="str">
        <f t="shared" si="13"/>
        <v xml:space="preserve"> </v>
      </c>
      <c r="H19" s="426"/>
      <c r="I19" s="9">
        <v>5</v>
      </c>
      <c r="J19" s="37"/>
      <c r="K19" s="97" t="s">
        <v>61</v>
      </c>
      <c r="L19" s="41" t="str">
        <f t="shared" si="14"/>
        <v/>
      </c>
      <c r="M19" s="41" t="str">
        <f t="shared" si="15"/>
        <v/>
      </c>
      <c r="N19" s="64" t="str">
        <f t="shared" si="16"/>
        <v/>
      </c>
      <c r="O19" s="64" t="str">
        <f t="shared" si="17"/>
        <v xml:space="preserve"> </v>
      </c>
      <c r="P19" s="2"/>
      <c r="Q19" s="48" t="s">
        <v>20</v>
      </c>
      <c r="R19" s="48" t="s">
        <v>19</v>
      </c>
      <c r="S19" s="48">
        <f>IF(Q19=B15,8)+IF(Q19=B16,7)+IF(Q19=B17,6)+IF(Q19=B18,5)+IF(Q19=B19,4)+IF(Q19=B20,3)+IF(Q19=B21,2)+IF(Q19=B22,1)+IF(R19=B15,8)+IF(R19=B16,7)+IF(R19=B17,6)+IF(R19=B18,5)+IF(R19=B19,4)+IF(R19=B20,3)+IF(R19=B21,2)+IF(R19=B22,1)</f>
        <v>0</v>
      </c>
      <c r="T19" s="48">
        <f>IF(R19=J15,8)+IF(R19=J16,7)+IF(R19=J17,6)+IF(R19=J18,5)+IF(R19=J19,4)+IF(R19=J20,3)+IF(R19=J21,2)+IF(R19=J22,1)+IF(Q19=J15,8)+IF(Q19=J16,7)+IF(Q19=J17,6)+IF(Q19=J18,5)+IF(Q19=J19,4)+IF(Q19=J20,3)+IF(Q19=J21,2)+IF(Q19=J22,1)</f>
        <v>0</v>
      </c>
      <c r="U19" s="2"/>
      <c r="V19" s="12"/>
      <c r="W19" s="12"/>
      <c r="X19" s="12"/>
      <c r="Y19" s="12"/>
      <c r="Z19" s="12">
        <f>S19+T19</f>
        <v>0</v>
      </c>
      <c r="AA19" s="12"/>
      <c r="AB19" s="191"/>
      <c r="AC19" s="12"/>
      <c r="AD19" s="2"/>
      <c r="AE19" s="397"/>
      <c r="AF19" s="12" t="s">
        <v>189</v>
      </c>
      <c r="AG19" s="12" t="s">
        <v>1</v>
      </c>
      <c r="AH19" s="12" t="str">
        <f>VLOOKUP(AG19,RAD!$I$51:$AV$70,40,FALSE)</f>
        <v>Darren Smith</v>
      </c>
      <c r="AI19" s="12" t="s">
        <v>189</v>
      </c>
      <c r="AJ19" s="12" t="s">
        <v>1</v>
      </c>
      <c r="AK19" s="12" t="str">
        <f>VLOOKUP(AJ19,RAD!$L$51:$AV$70,37,FALSE)</f>
        <v>Darren Smith</v>
      </c>
      <c r="AL19" s="12" t="s">
        <v>189</v>
      </c>
      <c r="AM19" s="12" t="s">
        <v>1</v>
      </c>
      <c r="AN19" s="12" t="str">
        <f>VLOOKUP(AM19,RAD!$M$51:$AV$70,36,FALSE)</f>
        <v>Edward Winstone</v>
      </c>
      <c r="AO19" s="12" t="s">
        <v>189</v>
      </c>
      <c r="AP19" s="12" t="s">
        <v>1</v>
      </c>
      <c r="AQ19" s="12" t="str">
        <f>VLOOKUP(AP19,RAD!$D$51:$AV$70,45,FALSE)</f>
        <v>Sam Nelson</v>
      </c>
      <c r="AR19" s="12" t="s">
        <v>189</v>
      </c>
      <c r="AS19" s="12" t="s">
        <v>1</v>
      </c>
      <c r="AT19" s="12" t="e">
        <f>VLOOKUP(AS19,RAD!$E$51:$AV$70,44,FALSE)</f>
        <v>#N/A</v>
      </c>
      <c r="AU19" s="12" t="s">
        <v>189</v>
      </c>
      <c r="AV19" s="12" t="s">
        <v>1</v>
      </c>
      <c r="AW19" s="12" t="str">
        <f>'MATCH DETAILS'!B10</f>
        <v>RADLEY</v>
      </c>
      <c r="AX19" s="12" t="str">
        <f t="shared" si="8"/>
        <v>RR</v>
      </c>
      <c r="AY19" s="12">
        <v>1</v>
      </c>
      <c r="AZ19" s="12" t="str">
        <f>VLOOKUP(AY19,RAD!$N$51:$AV$70,35,FALSE)</f>
        <v>Darren Smith</v>
      </c>
      <c r="BA19" s="12">
        <v>2</v>
      </c>
      <c r="BB19" s="12" t="str">
        <f>VLOOKUP(BA19,RAD!$N$51:$AV$70,35,FALSE)</f>
        <v>Sam Nelson</v>
      </c>
      <c r="BC19" s="12">
        <v>3</v>
      </c>
      <c r="BD19" s="12" t="str">
        <f>VLOOKUP(BC19,RAD!$N$51:$AV$70,35,FALSE)</f>
        <v>Rory Sear</v>
      </c>
      <c r="BE19" s="12">
        <v>4</v>
      </c>
      <c r="BF19" s="12" t="str">
        <f>VLOOKUP(BE19,RAD!$N$51:$AV$70,35,FALSE)</f>
        <v>Brett Halsey</v>
      </c>
      <c r="BG19" s="2"/>
      <c r="BH19" s="2"/>
      <c r="BI19" s="2"/>
      <c r="BJ19" s="58"/>
      <c r="BK19" s="58"/>
      <c r="BL19" s="58"/>
      <c r="BM19" s="58"/>
      <c r="BN19" s="58"/>
      <c r="BO19" s="58"/>
      <c r="BP19" s="58"/>
      <c r="BQ19" s="80"/>
      <c r="BR19" s="80"/>
      <c r="BS19" s="80"/>
      <c r="BT19" s="80"/>
      <c r="BU19" s="80"/>
      <c r="BV19" s="80"/>
      <c r="BW19" s="80"/>
      <c r="BX19" s="80"/>
      <c r="BY19" s="80"/>
      <c r="BZ19" s="80"/>
      <c r="CA19" s="80"/>
      <c r="CB19" s="80"/>
      <c r="CC19" s="80"/>
      <c r="CD19" s="80"/>
      <c r="CE19" s="81"/>
      <c r="CF19" s="30"/>
      <c r="CG19" s="30"/>
      <c r="CH19" s="30"/>
    </row>
    <row r="20" spans="1:86" ht="18.95" customHeight="1">
      <c r="A20" s="9">
        <v>6</v>
      </c>
      <c r="B20" s="37"/>
      <c r="C20" s="97" t="s">
        <v>61</v>
      </c>
      <c r="D20" s="41" t="str">
        <f t="shared" si="10"/>
        <v/>
      </c>
      <c r="E20" s="41" t="str">
        <f t="shared" si="11"/>
        <v/>
      </c>
      <c r="F20" s="64" t="str">
        <f t="shared" si="12"/>
        <v/>
      </c>
      <c r="G20" s="64" t="str">
        <f t="shared" si="13"/>
        <v xml:space="preserve"> </v>
      </c>
      <c r="H20" s="426"/>
      <c r="I20" s="9">
        <v>6</v>
      </c>
      <c r="J20" s="37"/>
      <c r="K20" s="97" t="s">
        <v>61</v>
      </c>
      <c r="L20" s="41" t="str">
        <f t="shared" si="14"/>
        <v/>
      </c>
      <c r="M20" s="41" t="str">
        <f t="shared" si="15"/>
        <v/>
      </c>
      <c r="N20" s="64" t="str">
        <f t="shared" si="16"/>
        <v/>
      </c>
      <c r="O20" s="64" t="str">
        <f t="shared" si="17"/>
        <v xml:space="preserve"> </v>
      </c>
      <c r="P20" s="2"/>
      <c r="Q20" s="48" t="s">
        <v>188</v>
      </c>
      <c r="R20" s="48" t="s">
        <v>189</v>
      </c>
      <c r="S20" s="48">
        <f>IF(Q20=B15,8)+IF(Q20=B16,7)+IF(Q20=B17,6)+IF(Q20=B18,5)+IF(Q20=B19,4)+IF(Q20=B20,3)+IF(Q20=B21,2)+IF(Q20=B22,1)+IF(R20=B15,8)+IF(R20=B16,7)+IF(R20=B17,6)+IF(R20=B18,5)+IF(R20=B19,4)+IF(R20=B20,3)+IF(R20=B21,2)+IF(R20=B22,1)</f>
        <v>0</v>
      </c>
      <c r="T20" s="48">
        <f>IF(R20=J15,8)+IF(R20=J16,7)+IF(R20=J17,6)+IF(R20=J18,5)+IF(R20=J19,4)+IF(R20=J20,3)+IF(R20=J21,2)+IF(R20=J22,1)+IF(Q20=J15,8)+IF(Q20=J16,7)+IF(Q20=J17,6)+IF(Q20=J18,5)+IF(Q20=J19,4)+IF(Q20=J20,3)+IF(Q20=J21,2)+IF(Q20=J22,1)</f>
        <v>0</v>
      </c>
      <c r="U20" s="2"/>
      <c r="V20" s="12"/>
      <c r="W20" s="12"/>
      <c r="X20" s="12"/>
      <c r="Y20" s="12"/>
      <c r="Z20" s="12"/>
      <c r="AA20" s="12">
        <f>S20+T20</f>
        <v>0</v>
      </c>
      <c r="AB20" s="191"/>
      <c r="AC20" s="12"/>
      <c r="AD20" s="2"/>
      <c r="AE20" s="397" t="s">
        <v>224</v>
      </c>
      <c r="AF20" s="12" t="s">
        <v>227</v>
      </c>
      <c r="AG20" s="12" t="s">
        <v>0</v>
      </c>
      <c r="AH20" s="12" t="e">
        <f>VLOOKUP(AG20,WHH!$I$51:$AV$70,40,FALSE)</f>
        <v>#N/A</v>
      </c>
      <c r="AI20" s="12" t="s">
        <v>227</v>
      </c>
      <c r="AJ20" s="12" t="s">
        <v>0</v>
      </c>
      <c r="AK20" s="12" t="e">
        <f>VLOOKUP(AJ20,WHH!$L$51:$AV$70,37,FALSE)</f>
        <v>#N/A</v>
      </c>
      <c r="AL20" s="12" t="s">
        <v>227</v>
      </c>
      <c r="AM20" s="12" t="s">
        <v>0</v>
      </c>
      <c r="AN20" s="12" t="e">
        <f>VLOOKUP(AM20,WHH!$M$51:$AV$70,36,FALSE)</f>
        <v>#N/A</v>
      </c>
      <c r="AO20" s="12" t="s">
        <v>227</v>
      </c>
      <c r="AP20" s="12" t="s">
        <v>0</v>
      </c>
      <c r="AQ20" s="12" t="e">
        <f>VLOOKUP(AP20,WHH!$D$51:$AV$70,45,FALSE)</f>
        <v>#N/A</v>
      </c>
      <c r="AR20" s="12" t="s">
        <v>227</v>
      </c>
      <c r="AS20" s="12" t="s">
        <v>0</v>
      </c>
      <c r="AT20" s="12" t="e">
        <f>VLOOKUP(AS20,WHH!$E$51:$AV$70,44,FALSE)</f>
        <v>#N/A</v>
      </c>
      <c r="AU20" s="12" t="s">
        <v>227</v>
      </c>
      <c r="AV20" s="12" t="s">
        <v>0</v>
      </c>
      <c r="AW20" s="12" t="str">
        <f>'MATCH DETAILS'!B11</f>
        <v>WHITE HORSE</v>
      </c>
      <c r="AX20" s="12" t="str">
        <f t="shared" si="8"/>
        <v>H</v>
      </c>
      <c r="AY20" s="12">
        <v>1</v>
      </c>
      <c r="AZ20" s="12" t="e">
        <f>VLOOKUP(AY20,WHH!$N$51:$AV$70,35,FALSE)</f>
        <v>#N/A</v>
      </c>
      <c r="BA20" s="12">
        <v>2</v>
      </c>
      <c r="BB20" s="12" t="e">
        <f>VLOOKUP(BA20,WHH!$N$51:$AV$70,35,FALSE)</f>
        <v>#N/A</v>
      </c>
      <c r="BC20" s="12">
        <v>3</v>
      </c>
      <c r="BD20" s="12" t="e">
        <f>VLOOKUP(BC20,WHH!$N$51:$AV$70,35,FALSE)</f>
        <v>#N/A</v>
      </c>
      <c r="BE20" s="12">
        <v>4</v>
      </c>
      <c r="BF20" s="12" t="e">
        <f>VLOOKUP(BE20,WHH!$N$51:$AV$70,35,FALSE)</f>
        <v>#N/A</v>
      </c>
      <c r="BG20" s="2"/>
      <c r="BH20" s="2"/>
      <c r="BI20" s="2"/>
      <c r="BJ20" s="58"/>
      <c r="BK20" s="58"/>
      <c r="BL20" s="58"/>
      <c r="BM20" s="58"/>
      <c r="BN20" s="58"/>
      <c r="BO20" s="58"/>
      <c r="BP20" s="58"/>
      <c r="BQ20" s="80"/>
      <c r="BR20" s="80"/>
      <c r="BS20" s="80"/>
      <c r="BT20" s="80"/>
      <c r="BU20" s="80"/>
      <c r="BV20" s="80"/>
      <c r="BW20" s="80"/>
      <c r="BX20" s="80"/>
      <c r="BY20" s="80"/>
      <c r="BZ20" s="80"/>
      <c r="CA20" s="80"/>
      <c r="CB20" s="80"/>
      <c r="CC20" s="80"/>
      <c r="CD20" s="80"/>
      <c r="CE20" s="81"/>
      <c r="CF20" s="30"/>
      <c r="CG20" s="30"/>
      <c r="CH20" s="30"/>
    </row>
    <row r="21" spans="1:86" ht="18.95" customHeight="1">
      <c r="A21" s="9">
        <v>7</v>
      </c>
      <c r="B21" s="37"/>
      <c r="C21" s="97" t="s">
        <v>61</v>
      </c>
      <c r="D21" s="41" t="str">
        <f t="shared" si="10"/>
        <v/>
      </c>
      <c r="E21" s="41" t="str">
        <f t="shared" si="11"/>
        <v/>
      </c>
      <c r="F21" s="64" t="str">
        <f t="shared" si="12"/>
        <v/>
      </c>
      <c r="G21" s="64" t="str">
        <f t="shared" si="13"/>
        <v xml:space="preserve"> </v>
      </c>
      <c r="H21" s="426"/>
      <c r="I21" s="9">
        <v>7</v>
      </c>
      <c r="J21" s="37"/>
      <c r="K21" s="97" t="s">
        <v>61</v>
      </c>
      <c r="L21" s="41" t="str">
        <f t="shared" si="14"/>
        <v/>
      </c>
      <c r="M21" s="41" t="str">
        <f t="shared" si="15"/>
        <v/>
      </c>
      <c r="N21" s="64" t="str">
        <f t="shared" si="16"/>
        <v/>
      </c>
      <c r="O21" s="64" t="str">
        <f t="shared" si="17"/>
        <v xml:space="preserve"> </v>
      </c>
      <c r="P21" s="2"/>
      <c r="Q21" s="48" t="s">
        <v>227</v>
      </c>
      <c r="R21" s="48" t="s">
        <v>228</v>
      </c>
      <c r="S21" s="48">
        <f>IF(Q21=B15,8)+IF(Q21=B16,7)+IF(Q21=B17,6)+IF(Q21=B18,5)+IF(Q21=B19,4)+IF(Q21=B20,3)+IF(Q21=B21,2)+IF(Q21=B22,1)+IF(R21=B15,8)+IF(R21=B16,7)+IF(R21=B17,6)+IF(R21=B18,5)+IF(R21=B19,4)+IF(R21=B20,3)+IF(R21=B21,2)+IF(R21=B22,1)</f>
        <v>0</v>
      </c>
      <c r="T21" s="48">
        <f>IF(R21=J15,8)+IF(R21=J16,7)+IF(R21=J17,6)+IF(R21=J18,5)+IF(R21=J19,4)+IF(R21=J20,3)+IF(R21=J21,2)+IF(R21=J22,1)+IF(Q21=J15,8)+IF(Q21=J16,7)+IF(Q21=J17,6)+IF(Q21=J18,5)+IF(Q21=J19,4)+IF(Q21=J20,3)+IF(Q21=J21,2)+IF(Q21=J22,1)</f>
        <v>0</v>
      </c>
      <c r="U21" s="2"/>
      <c r="V21" s="12"/>
      <c r="W21" s="12"/>
      <c r="X21" s="12"/>
      <c r="Y21" s="12"/>
      <c r="Z21" s="12"/>
      <c r="AA21" s="12"/>
      <c r="AB21" s="191">
        <f>S21+T21</f>
        <v>0</v>
      </c>
      <c r="AC21" s="12"/>
      <c r="AD21" s="2"/>
      <c r="AE21" s="397"/>
      <c r="AF21" s="12" t="s">
        <v>228</v>
      </c>
      <c r="AG21" s="12" t="s">
        <v>1</v>
      </c>
      <c r="AH21" s="12" t="e">
        <f>VLOOKUP(AG21,WHH!$I$51:$AV$70,40,FALSE)</f>
        <v>#N/A</v>
      </c>
      <c r="AI21" s="12" t="s">
        <v>228</v>
      </c>
      <c r="AJ21" s="12" t="s">
        <v>1</v>
      </c>
      <c r="AK21" s="12" t="e">
        <f>VLOOKUP(AJ21,WHH!$L$51:$AV$70,37,FALSE)</f>
        <v>#N/A</v>
      </c>
      <c r="AL21" s="12" t="s">
        <v>228</v>
      </c>
      <c r="AM21" s="12" t="s">
        <v>1</v>
      </c>
      <c r="AN21" s="12" t="e">
        <f>VLOOKUP(AM21,WHH!$M$51:$AV$70,36,FALSE)</f>
        <v>#N/A</v>
      </c>
      <c r="AO21" s="12" t="s">
        <v>228</v>
      </c>
      <c r="AP21" s="12" t="s">
        <v>1</v>
      </c>
      <c r="AQ21" s="12" t="e">
        <f>VLOOKUP(AP21,WHH!$D$51:$AV$70,45,FALSE)</f>
        <v>#N/A</v>
      </c>
      <c r="AR21" s="12" t="s">
        <v>228</v>
      </c>
      <c r="AS21" s="12" t="s">
        <v>1</v>
      </c>
      <c r="AT21" s="12" t="e">
        <f>VLOOKUP(AS21,WHH!$E$51:$AV$70,44,FALSE)</f>
        <v>#N/A</v>
      </c>
      <c r="AU21" s="12" t="s">
        <v>228</v>
      </c>
      <c r="AV21" s="12" t="s">
        <v>1</v>
      </c>
      <c r="AW21" s="12" t="str">
        <f>'MATCH DETAILS'!B11</f>
        <v>WHITE HORSE</v>
      </c>
      <c r="AX21" s="12" t="str">
        <f t="shared" si="8"/>
        <v>HH</v>
      </c>
      <c r="AY21" s="12">
        <v>1</v>
      </c>
      <c r="AZ21" s="12" t="e">
        <f>VLOOKUP(AY21,WHH!$N$51:$AV$70,35,FALSE)</f>
        <v>#N/A</v>
      </c>
      <c r="BA21" s="12">
        <v>2</v>
      </c>
      <c r="BB21" s="12" t="e">
        <f>VLOOKUP(BA21,WHH!$N$51:$AV$70,35,FALSE)</f>
        <v>#N/A</v>
      </c>
      <c r="BC21" s="12">
        <v>3</v>
      </c>
      <c r="BD21" s="12" t="e">
        <f>VLOOKUP(BC21,WHH!$N$51:$AV$70,35,FALSE)</f>
        <v>#N/A</v>
      </c>
      <c r="BE21" s="12">
        <v>4</v>
      </c>
      <c r="BF21" s="12" t="e">
        <f>VLOOKUP(BE21,WHH!$N$51:$AV$70,35,FALSE)</f>
        <v>#N/A</v>
      </c>
      <c r="BG21" s="2"/>
      <c r="BH21" s="2"/>
      <c r="BI21" s="2"/>
      <c r="BJ21" s="58"/>
      <c r="BK21" s="58"/>
      <c r="BL21" s="58"/>
      <c r="BM21" s="58"/>
      <c r="BN21" s="58"/>
      <c r="BO21" s="58"/>
      <c r="BP21" s="58"/>
      <c r="BQ21" s="80"/>
      <c r="BR21" s="80"/>
      <c r="BS21" s="80"/>
      <c r="BT21" s="80"/>
      <c r="BU21" s="80"/>
      <c r="BV21" s="80"/>
      <c r="BW21" s="80"/>
      <c r="BX21" s="80"/>
      <c r="BY21" s="80"/>
      <c r="BZ21" s="80"/>
      <c r="CA21" s="80"/>
      <c r="CB21" s="80"/>
      <c r="CC21" s="80"/>
      <c r="CD21" s="80"/>
      <c r="CE21" s="81"/>
      <c r="CF21" s="30"/>
      <c r="CG21" s="30"/>
      <c r="CH21" s="30"/>
    </row>
    <row r="22" spans="1:86" ht="18.95" customHeight="1">
      <c r="A22" s="9">
        <v>8</v>
      </c>
      <c r="B22" s="37"/>
      <c r="C22" s="97" t="s">
        <v>61</v>
      </c>
      <c r="D22" s="41" t="str">
        <f t="shared" si="10"/>
        <v/>
      </c>
      <c r="E22" s="41" t="str">
        <f t="shared" si="11"/>
        <v/>
      </c>
      <c r="F22" s="64" t="str">
        <f t="shared" si="12"/>
        <v/>
      </c>
      <c r="G22" s="64" t="str">
        <f t="shared" si="13"/>
        <v xml:space="preserve"> </v>
      </c>
      <c r="H22" s="427"/>
      <c r="I22" s="9">
        <v>8</v>
      </c>
      <c r="J22" s="37"/>
      <c r="K22" s="97" t="s">
        <v>61</v>
      </c>
      <c r="L22" s="41" t="str">
        <f t="shared" si="14"/>
        <v/>
      </c>
      <c r="M22" s="41" t="str">
        <f t="shared" si="15"/>
        <v/>
      </c>
      <c r="N22" s="64" t="str">
        <f t="shared" si="16"/>
        <v/>
      </c>
      <c r="O22" s="64" t="str">
        <f t="shared" si="17"/>
        <v xml:space="preserve"> </v>
      </c>
      <c r="P22" s="2"/>
      <c r="Q22" s="48" t="s">
        <v>208</v>
      </c>
      <c r="R22" s="48" t="s">
        <v>211</v>
      </c>
      <c r="S22" s="48">
        <f>IF(Q22=B15,8)+IF(Q22=B16,7)+IF(Q22=B17,6)+IF(Q22=B18,5)+IF(Q22=B19,4)+IF(Q22=B20,3)+IF(Q22=B21,2)+IF(Q22=B22,1)+IF(R22=B15,8)+IF(R22=B16,7)+IF(R22=B17,6)+IF(R22=B18,5)+IF(R22=B19,4)+IF(R22=B20,3)+IF(R22=B21,2)+IF(R22=B22,1)</f>
        <v>0</v>
      </c>
      <c r="T22" s="48">
        <f>IF(R22=J15,8)+IF(R22=J16,7)+IF(R22=J17,6)+IF(R22=J18,5)+IF(R22=J19,4)+IF(R22=J20,3)+IF(R22=J21,2)+IF(R22=J22,1)+IF(Q22=J15,8)+IF(Q22=J16,7)+IF(Q22=J17,6)+IF(Q22=J18,5)+IF(Q22=J19,4)+IF(Q22=J20,3)+IF(Q22=J21,2)+IF(Q22=J22,1)</f>
        <v>0</v>
      </c>
      <c r="U22" s="2"/>
      <c r="V22" s="12"/>
      <c r="W22" s="12"/>
      <c r="X22" s="12"/>
      <c r="Y22" s="12"/>
      <c r="Z22" s="12"/>
      <c r="AA22" s="12"/>
      <c r="AB22" s="191"/>
      <c r="AC22" s="12">
        <f>S22+T22</f>
        <v>0</v>
      </c>
      <c r="AD22" s="2"/>
      <c r="AE22" s="397" t="s">
        <v>225</v>
      </c>
      <c r="AF22" s="12" t="s">
        <v>208</v>
      </c>
      <c r="AG22" s="2" t="s">
        <v>0</v>
      </c>
      <c r="AH22" s="12" t="str">
        <f>VLOOKUP(AG22,WRR!$I$51:$AV$70,40,FALSE)</f>
        <v>SAM GODWOOD</v>
      </c>
      <c r="AI22" s="12" t="s">
        <v>208</v>
      </c>
      <c r="AJ22" s="2" t="s">
        <v>0</v>
      </c>
      <c r="AK22" s="12" t="str">
        <f>VLOOKUP(AJ22,WRR!$L$51:$AV$70,37,FALSE)</f>
        <v>SAM GODWOOD</v>
      </c>
      <c r="AL22" s="12" t="s">
        <v>208</v>
      </c>
      <c r="AM22" s="2" t="s">
        <v>0</v>
      </c>
      <c r="AN22" s="12" t="str">
        <f>VLOOKUP(AM22,WRR!$M$51:$AV$70,36,FALSE)</f>
        <v>ELLIOT WANT</v>
      </c>
      <c r="AO22" s="12" t="s">
        <v>208</v>
      </c>
      <c r="AP22" s="2" t="s">
        <v>0</v>
      </c>
      <c r="AQ22" s="12" t="e">
        <f>VLOOKUP(AP22,WRR!$D$51:$AV$70,45,FALSE)</f>
        <v>#N/A</v>
      </c>
      <c r="AR22" s="12" t="s">
        <v>208</v>
      </c>
      <c r="AS22" s="2" t="s">
        <v>0</v>
      </c>
      <c r="AT22" s="12" t="e">
        <f>VLOOKUP(AS22,WRR!$E$51:$AV$70,44,FALSE)</f>
        <v>#N/A</v>
      </c>
      <c r="AU22" s="12" t="s">
        <v>208</v>
      </c>
      <c r="AV22" s="2" t="s">
        <v>0</v>
      </c>
      <c r="AW22" s="12" t="str">
        <f>'MATCH DETAILS'!B12</f>
        <v>WITNEY</v>
      </c>
      <c r="AX22" s="12" t="s">
        <v>208</v>
      </c>
      <c r="AY22" s="12">
        <v>1</v>
      </c>
      <c r="AZ22" s="12" t="e">
        <f>VLOOKUP(AY22,WRR!$N$51:$AV$70,35,FALSE)</f>
        <v>#N/A</v>
      </c>
      <c r="BA22" s="12">
        <v>2</v>
      </c>
      <c r="BB22" s="12" t="e">
        <f>VLOOKUP(BA22,WRR!$N$51:$AV$70,35,FALSE)</f>
        <v>#N/A</v>
      </c>
      <c r="BC22" s="12">
        <v>3</v>
      </c>
      <c r="BD22" s="12" t="e">
        <f>VLOOKUP(BC22,WRR!$N$51:$AV$70,35,FALSE)</f>
        <v>#N/A</v>
      </c>
      <c r="BE22" s="12">
        <v>4</v>
      </c>
      <c r="BF22" s="12" t="e">
        <f>VLOOKUP(BE22,WRR!$N$51:$AV$70,35,FALSE)</f>
        <v>#N/A</v>
      </c>
      <c r="BG22" s="31"/>
      <c r="BH22" s="31"/>
      <c r="BI22" s="31"/>
      <c r="BJ22" s="82"/>
      <c r="BK22" s="82"/>
      <c r="BL22" s="82"/>
      <c r="BM22" s="82"/>
      <c r="BN22" s="82"/>
      <c r="BO22" s="82"/>
      <c r="BP22" s="82"/>
      <c r="BQ22" s="83"/>
      <c r="BR22" s="80"/>
      <c r="BS22" s="80"/>
      <c r="BT22" s="80"/>
      <c r="BU22" s="80"/>
      <c r="BV22" s="80"/>
      <c r="BW22" s="80"/>
      <c r="BX22" s="80"/>
      <c r="BY22" s="80"/>
      <c r="BZ22" s="80"/>
      <c r="CA22" s="80"/>
      <c r="CB22" s="80"/>
      <c r="CC22" s="80"/>
      <c r="CD22" s="80"/>
      <c r="CE22" s="81"/>
      <c r="CF22" s="30"/>
      <c r="CG22" s="30"/>
      <c r="CH22" s="30"/>
    </row>
    <row r="23" spans="1:86" ht="18.95" customHeight="1">
      <c r="A23" s="206" t="s">
        <v>0</v>
      </c>
      <c r="B23" s="422" t="s">
        <v>152</v>
      </c>
      <c r="C23" s="423"/>
      <c r="D23" s="423"/>
      <c r="E23" s="423"/>
      <c r="F23" s="423"/>
      <c r="G23" s="424"/>
      <c r="H23" s="207"/>
      <c r="I23" s="206" t="s">
        <v>1</v>
      </c>
      <c r="J23" s="422" t="str">
        <f>B23</f>
        <v>UNDER 13 BOYS 800m</v>
      </c>
      <c r="K23" s="423"/>
      <c r="L23" s="423"/>
      <c r="M23" s="423"/>
      <c r="N23" s="423"/>
      <c r="O23" s="424"/>
      <c r="P23" s="2"/>
      <c r="Q23" s="48"/>
      <c r="R23" s="48"/>
      <c r="S23" s="48"/>
      <c r="T23" s="48"/>
      <c r="U23" s="2"/>
      <c r="V23" s="12"/>
      <c r="W23" s="12"/>
      <c r="X23" s="12"/>
      <c r="Y23" s="12"/>
      <c r="Z23" s="12"/>
      <c r="AA23" s="12"/>
      <c r="AB23" s="191"/>
      <c r="AC23" s="12"/>
      <c r="AD23" s="2"/>
      <c r="AE23" s="397"/>
      <c r="AF23" s="12" t="s">
        <v>211</v>
      </c>
      <c r="AG23" s="2" t="s">
        <v>1</v>
      </c>
      <c r="AH23" s="12" t="str">
        <f>VLOOKUP(AG23,WRR!$I$51:$AV$70,40,FALSE)</f>
        <v>DAN CUNNINGHAM</v>
      </c>
      <c r="AI23" s="12" t="s">
        <v>211</v>
      </c>
      <c r="AJ23" s="2" t="s">
        <v>1</v>
      </c>
      <c r="AK23" s="12" t="str">
        <f>VLOOKUP(AJ23,WRR!$L$51:$AV$70,37,FALSE)</f>
        <v>DAN CUNNINGHAM</v>
      </c>
      <c r="AL23" s="12" t="s">
        <v>211</v>
      </c>
      <c r="AM23" s="2" t="s">
        <v>1</v>
      </c>
      <c r="AN23" s="12" t="e">
        <f>VLOOKUP(AM23,WRR!$M$51:$AV$70,36,FALSE)</f>
        <v>#N/A</v>
      </c>
      <c r="AO23" s="12" t="s">
        <v>211</v>
      </c>
      <c r="AP23" s="2" t="s">
        <v>1</v>
      </c>
      <c r="AQ23" s="12" t="e">
        <f>VLOOKUP(AP23,WRR!$D$51:$AV$70,45,FALSE)</f>
        <v>#N/A</v>
      </c>
      <c r="AR23" s="12" t="s">
        <v>211</v>
      </c>
      <c r="AS23" s="2" t="s">
        <v>1</v>
      </c>
      <c r="AT23" s="12" t="e">
        <f>VLOOKUP(AS23,WRR!$E$51:$AV$70,44,FALSE)</f>
        <v>#N/A</v>
      </c>
      <c r="AU23" s="12" t="s">
        <v>211</v>
      </c>
      <c r="AV23" s="2" t="s">
        <v>1</v>
      </c>
      <c r="AW23" s="12" t="str">
        <f>'MATCH DETAILS'!B12</f>
        <v>WITNEY</v>
      </c>
      <c r="AX23" s="12" t="s">
        <v>211</v>
      </c>
      <c r="AY23" s="12">
        <v>1</v>
      </c>
      <c r="AZ23" s="12" t="e">
        <f>VLOOKUP(AY23,WRR!$N$51:$AV$70,35,FALSE)</f>
        <v>#N/A</v>
      </c>
      <c r="BA23" s="12">
        <v>2</v>
      </c>
      <c r="BB23" s="12" t="e">
        <f>VLOOKUP(BA23,WRR!$N$51:$AV$70,35,FALSE)</f>
        <v>#N/A</v>
      </c>
      <c r="BC23" s="12">
        <v>3</v>
      </c>
      <c r="BD23" s="12" t="e">
        <f>VLOOKUP(BC23,WRR!$N$51:$AV$70,35,FALSE)</f>
        <v>#N/A</v>
      </c>
      <c r="BE23" s="12">
        <v>4</v>
      </c>
      <c r="BF23" s="12" t="e">
        <f>VLOOKUP(BE23,WRR!$N$51:$AV$70,35,FALSE)</f>
        <v>#N/A</v>
      </c>
      <c r="BG23" s="31"/>
      <c r="BH23" s="31"/>
      <c r="BI23" s="31"/>
      <c r="BJ23" s="82"/>
      <c r="BK23" s="82"/>
      <c r="BL23" s="82"/>
      <c r="BM23" s="82"/>
      <c r="BN23" s="82"/>
      <c r="BO23" s="82"/>
      <c r="BP23" s="82"/>
      <c r="BQ23" s="80"/>
      <c r="BR23" s="80"/>
      <c r="BS23" s="80"/>
      <c r="BT23" s="80"/>
      <c r="BU23" s="80"/>
      <c r="BV23" s="80"/>
      <c r="BW23" s="80"/>
      <c r="BX23" s="80"/>
      <c r="BY23" s="80"/>
      <c r="BZ23" s="80"/>
      <c r="CA23" s="80"/>
      <c r="CB23" s="80"/>
      <c r="CC23" s="80"/>
      <c r="CD23" s="80"/>
      <c r="CE23" s="81"/>
      <c r="CF23" s="30"/>
      <c r="CG23" s="30"/>
      <c r="CH23" s="30"/>
    </row>
    <row r="24" spans="1:86" ht="18.95" customHeight="1">
      <c r="A24" s="9">
        <v>1</v>
      </c>
      <c r="B24" s="107"/>
      <c r="C24" s="108" t="s">
        <v>61</v>
      </c>
      <c r="D24" s="41" t="str">
        <f>IF(B24=0,"",VLOOKUP(B24,$AL$8:$AN$23,3,FALSE))</f>
        <v/>
      </c>
      <c r="E24" s="41" t="str">
        <f>IF(B24=0,"",VLOOKUP(B24,$AU$8:$AW$23,3,FALSE))</f>
        <v/>
      </c>
      <c r="F24" s="64" t="str">
        <f>IF(C24="","",IF($AU$48="F"," ",IF($AU$48="T",IF(C24&lt;=$AK$48,"G1",IF(C24&lt;=$AN$48,"G2",IF(C24&lt;=$AQ$48,"G3",IF(C24&lt;=$AT$48,"G4","")))))))</f>
        <v/>
      </c>
      <c r="G24" s="64" t="str">
        <f>IF(C24&lt;=BN11,"AW"," ")</f>
        <v xml:space="preserve"> </v>
      </c>
      <c r="H24" s="425"/>
      <c r="I24" s="9">
        <v>1</v>
      </c>
      <c r="J24" s="107"/>
      <c r="K24" s="108" t="s">
        <v>61</v>
      </c>
      <c r="L24" s="41" t="str">
        <f>IF(J24=0,"",VLOOKUP(J24,$AL$8:$AN$23,3,FALSE))</f>
        <v/>
      </c>
      <c r="M24" s="41" t="str">
        <f>IF(J24=0,"",VLOOKUP(J24,$AU$8:$AW$23,3,FALSE))</f>
        <v/>
      </c>
      <c r="N24" s="64" t="str">
        <f>IF(K24="","",IF($AU$48="F"," ",IF($AU$48="T",IF(K24&lt;=$AK$48,"G1",IF(K24&lt;=$AN$48,"G2",IF(K24&lt;=$AQ$48,"G3",IF(K24&lt;=$AT$48,"G4","")))))))</f>
        <v/>
      </c>
      <c r="O24" s="64" t="str">
        <f>IF(K24&lt;=BN11,"AW"," ")</f>
        <v xml:space="preserve"> </v>
      </c>
      <c r="P24" s="2"/>
      <c r="Q24" s="192" t="s">
        <v>0</v>
      </c>
      <c r="R24" s="192" t="s">
        <v>210</v>
      </c>
      <c r="S24" s="192">
        <f>IF(Q24=B24,8)+IF(Q24=B25,7)+IF(Q24=B26,6)+IF(Q24=B27,5)+IF(Q24=B28,4)+IF(Q24=B29,3)+IF(Q24=B30,2)+IF(Q24=B31,1)+IF(R24=B24,8)+IF(R24=B25,7)+IF(R24=B26,6)+IF(R24=B27,5)+IF(R24=B28,4)+IF(R24=B29,3)+IF(R24=B30,2)+IF(R24=B31,1)</f>
        <v>0</v>
      </c>
      <c r="T24" s="192">
        <f>IF(Q24=J24,8)+IF(Q24=J25,7)+IF(Q24=J26,6)+IF(Q24=J27,5)+IF(Q24=J28,4)+IF(Q24=J29,3)+IF(Q24=J30,2)+IF(Q24=J31,1)+IF(R24=J24,8)+IF(R24=J25,7)+IF(R24=J26,6)+IF(R24=J27,5)+IF(R24=J28,4)+IF(R24=J29,3)+IF(R24=J30,2)+IF(R24=J31,1)</f>
        <v>0</v>
      </c>
      <c r="U24" s="2"/>
      <c r="V24" s="95">
        <f>S24+T24</f>
        <v>0</v>
      </c>
      <c r="W24" s="12"/>
      <c r="X24" s="12"/>
      <c r="Y24" s="12"/>
      <c r="Z24" s="12"/>
      <c r="AA24" s="12"/>
      <c r="AB24" s="191"/>
      <c r="AC24" s="12"/>
      <c r="AD24" s="2"/>
      <c r="AE24" s="8"/>
    </row>
    <row r="25" spans="1:86" ht="18.95" customHeight="1">
      <c r="A25" s="9">
        <v>2</v>
      </c>
      <c r="B25" s="107"/>
      <c r="C25" s="108" t="s">
        <v>61</v>
      </c>
      <c r="D25" s="41" t="str">
        <f t="shared" ref="D25:D31" si="19">IF(B25=0,"",VLOOKUP(B25,$AL$8:$AN$23,3,FALSE))</f>
        <v/>
      </c>
      <c r="E25" s="41" t="str">
        <f t="shared" ref="E25:E31" si="20">IF(B25=0,"",VLOOKUP(B25,$AU$8:$AW$23,3,FALSE))</f>
        <v/>
      </c>
      <c r="F25" s="64" t="str">
        <f t="shared" ref="F25:F31" si="21">IF(C25="","",IF($AU$48="F"," ",IF($AU$48="T",IF(C25&lt;=$AK$48,"G1",IF(C25&lt;=$AN$48,"G2",IF(C25&lt;=$AQ$48,"G3",IF(C25&lt;=$AT$48,"G4","")))))))</f>
        <v/>
      </c>
      <c r="G25" s="64" t="str">
        <f t="shared" ref="G25:G31" si="22">IF(C25&lt;=BN12,"AW"," ")</f>
        <v xml:space="preserve"> </v>
      </c>
      <c r="H25" s="426"/>
      <c r="I25" s="9">
        <v>2</v>
      </c>
      <c r="J25" s="107"/>
      <c r="K25" s="108" t="s">
        <v>61</v>
      </c>
      <c r="L25" s="41" t="str">
        <f t="shared" ref="L25:L31" si="23">IF(J25=0,"",VLOOKUP(J25,$AL$8:$AN$23,3,FALSE))</f>
        <v/>
      </c>
      <c r="M25" s="41" t="str">
        <f t="shared" ref="M25:M31" si="24">IF(J25=0,"",VLOOKUP(J25,$AU$8:$AW$23,3,FALSE))</f>
        <v/>
      </c>
      <c r="N25" s="64" t="str">
        <f t="shared" ref="N25:N31" si="25">IF(K25="","",IF($AU$48="F"," ",IF($AU$48="T",IF(K25&lt;=$AK$48,"G1",IF(K25&lt;=$AN$48,"G2",IF(K25&lt;=$AQ$48,"G3",IF(K25&lt;=$AT$48,"G4","")))))))</f>
        <v/>
      </c>
      <c r="O25" s="64" t="str">
        <f t="shared" ref="O25:O31" si="26">IF(K25&lt;=BN12,"AW"," ")</f>
        <v xml:space="preserve"> </v>
      </c>
      <c r="P25" s="6"/>
      <c r="Q25" s="48" t="s">
        <v>190</v>
      </c>
      <c r="R25" s="48" t="s">
        <v>191</v>
      </c>
      <c r="S25" s="48">
        <f>IF(Q25=B24,8)+IF(Q25=B25,7)+IF(Q25=B26,6)+IF(Q25=B27,5)+IF(Q25=B28,4)+IF(Q25=B29,3)+IF(Q25=B30,2)+IF(Q25=B31,1)+IF(R25=B24,8)+IF(R25=B25,7)+IF(R25=B26,6)+IF(R25=B27,5)+IF(R25=B28,4)+IF(R25=B29,3)+IF(R25=B30,2)+IF(R25=B31,1)</f>
        <v>0</v>
      </c>
      <c r="T25" s="48">
        <f>IF(R25=J24,8)+IF(R25=J25,7)+IF(R25=J26,6)+IF(R25=J27,5)+IF(R25=J28,4)+IF(R25=J29,3)+IF(R25=J30,2)+IF(R25=J31,1)+IF(Q25=J24,8)+IF(Q25=J25,7)+IF(Q25=J26,6)+IF(Q25=J27,5)+IF(Q25=J28,4)+IF(Q25=J29,3)+IF(Q25=J30,2)+IF(Q25=J31,1)</f>
        <v>0</v>
      </c>
      <c r="U25" s="2"/>
      <c r="V25" s="12"/>
      <c r="W25" s="12">
        <f>S25+T25</f>
        <v>0</v>
      </c>
      <c r="X25" s="12"/>
      <c r="Y25" s="12"/>
      <c r="Z25" s="12"/>
      <c r="AA25" s="12"/>
      <c r="AB25" s="191"/>
      <c r="AC25" s="12"/>
      <c r="AD25" s="6"/>
      <c r="AE25" s="23"/>
      <c r="AH25" s="5" t="s">
        <v>94</v>
      </c>
      <c r="AI25" s="5"/>
      <c r="AJ25" s="5"/>
      <c r="AK25" s="5" t="s">
        <v>95</v>
      </c>
      <c r="AL25" s="5"/>
      <c r="AM25" s="5"/>
      <c r="AN25" s="5" t="s">
        <v>96</v>
      </c>
      <c r="AO25" s="5"/>
      <c r="AP25" s="5"/>
      <c r="AQ25" s="5" t="s">
        <v>97</v>
      </c>
      <c r="AR25" s="5"/>
      <c r="AS25" s="5"/>
      <c r="AT25" s="5" t="s">
        <v>98</v>
      </c>
    </row>
    <row r="26" spans="1:86" ht="18.95" customHeight="1">
      <c r="A26" s="9">
        <v>3</v>
      </c>
      <c r="B26" s="107"/>
      <c r="C26" s="108" t="s">
        <v>61</v>
      </c>
      <c r="D26" s="41" t="str">
        <f t="shared" si="19"/>
        <v/>
      </c>
      <c r="E26" s="41" t="str">
        <f t="shared" si="20"/>
        <v/>
      </c>
      <c r="F26" s="64" t="str">
        <f t="shared" si="21"/>
        <v/>
      </c>
      <c r="G26" s="64" t="str">
        <f t="shared" si="22"/>
        <v xml:space="preserve"> </v>
      </c>
      <c r="H26" s="426"/>
      <c r="I26" s="9">
        <v>3</v>
      </c>
      <c r="J26" s="107"/>
      <c r="K26" s="108" t="s">
        <v>61</v>
      </c>
      <c r="L26" s="41" t="str">
        <f t="shared" si="23"/>
        <v/>
      </c>
      <c r="M26" s="41" t="str">
        <f t="shared" si="24"/>
        <v/>
      </c>
      <c r="N26" s="64" t="str">
        <f t="shared" si="25"/>
        <v/>
      </c>
      <c r="O26" s="64" t="str">
        <f t="shared" si="26"/>
        <v xml:space="preserve"> </v>
      </c>
      <c r="P26" s="2"/>
      <c r="Q26" s="48" t="s">
        <v>1</v>
      </c>
      <c r="R26" s="48" t="s">
        <v>209</v>
      </c>
      <c r="S26" s="48">
        <f>IF(Q26=B24,8)+IF(Q26=B25,7)+IF(Q26=B26,6)+IF(Q26=B27,5)+IF(Q26=B28,4)+IF(Q26=B29,3)+IF(Q26=B30,2)+IF(Q26=B31,1)+IF(R26=B24,8)+IF(R26=B25,7)+IF(R26=B26,6)+IF(R26=B27,5)+IF(R26=B28,4)+IF(R26=B29,3)+IF(R26=B30,2)+IF(R26=B31,1)</f>
        <v>0</v>
      </c>
      <c r="T26" s="48">
        <f>IF(R26=J24,8)+IF(R26=J25,7)+IF(R26=J26,6)+IF(R26=J27,5)+IF(R26=J28,4)+IF(R26=J29,3)+IF(R26=J30,2)+IF(R26=J31,1)+IF(Q26=J24,8)+IF(Q26=J25,7)+IF(Q26=J26,6)+IF(Q26=J27,5)+IF(Q26=J28,4)+IF(Q26=J29,3)+IF(Q26=J30,2)+IF(Q26=J31,1)</f>
        <v>0</v>
      </c>
      <c r="U26" s="2"/>
      <c r="V26" s="12"/>
      <c r="W26" s="12"/>
      <c r="X26" s="12">
        <f>S26+T26</f>
        <v>0</v>
      </c>
      <c r="Y26" s="12"/>
      <c r="Z26" s="12"/>
      <c r="AA26" s="12"/>
      <c r="AB26" s="191"/>
      <c r="AC26" s="12"/>
      <c r="AD26" s="2"/>
      <c r="AE26" s="172" t="str">
        <f>AE7</f>
        <v>UNDER 13 BOYS</v>
      </c>
      <c r="AF26" s="10"/>
      <c r="AG26" s="10"/>
      <c r="AH26" s="29" t="s">
        <v>7</v>
      </c>
      <c r="AI26" s="50"/>
      <c r="AJ26" s="50"/>
      <c r="AK26" s="29" t="s">
        <v>25</v>
      </c>
      <c r="AL26" s="50"/>
      <c r="AM26" s="50"/>
      <c r="AN26" s="29" t="s">
        <v>26</v>
      </c>
      <c r="AO26" s="50"/>
      <c r="AP26" s="50"/>
      <c r="AQ26" s="29" t="s">
        <v>27</v>
      </c>
      <c r="AR26" s="50"/>
      <c r="AS26" s="50"/>
      <c r="AT26" s="29" t="s">
        <v>28</v>
      </c>
      <c r="AU26" s="23"/>
      <c r="AV26" s="23"/>
      <c r="AW26" s="8"/>
      <c r="AX26" s="23"/>
      <c r="AY26" s="23"/>
      <c r="AZ26" s="8"/>
      <c r="BA26" s="8"/>
      <c r="BB26" s="8"/>
      <c r="BC26" s="8"/>
      <c r="BD26" s="8"/>
      <c r="BE26" s="8"/>
      <c r="BF26" s="8"/>
      <c r="BG26" s="8"/>
      <c r="BH26" s="8"/>
      <c r="BI26" s="23"/>
      <c r="BJ26" s="58"/>
      <c r="BK26" s="79"/>
      <c r="BL26" s="58"/>
      <c r="BM26" s="79"/>
      <c r="BN26" s="58"/>
      <c r="BO26" s="79"/>
      <c r="BP26" s="58"/>
    </row>
    <row r="27" spans="1:86" ht="18.95" customHeight="1">
      <c r="A27" s="9">
        <v>4</v>
      </c>
      <c r="B27" s="107"/>
      <c r="C27" s="108" t="s">
        <v>61</v>
      </c>
      <c r="D27" s="41" t="str">
        <f t="shared" si="19"/>
        <v/>
      </c>
      <c r="E27" s="41" t="str">
        <f t="shared" si="20"/>
        <v/>
      </c>
      <c r="F27" s="64" t="str">
        <f t="shared" si="21"/>
        <v/>
      </c>
      <c r="G27" s="64" t="str">
        <f t="shared" si="22"/>
        <v xml:space="preserve"> </v>
      </c>
      <c r="H27" s="426"/>
      <c r="I27" s="9">
        <v>4</v>
      </c>
      <c r="J27" s="107"/>
      <c r="K27" s="108" t="s">
        <v>61</v>
      </c>
      <c r="L27" s="41" t="str">
        <f t="shared" si="23"/>
        <v/>
      </c>
      <c r="M27" s="41" t="str">
        <f t="shared" si="24"/>
        <v/>
      </c>
      <c r="N27" s="64" t="str">
        <f t="shared" si="25"/>
        <v/>
      </c>
      <c r="O27" s="64" t="str">
        <f t="shared" si="26"/>
        <v xml:space="preserve"> </v>
      </c>
      <c r="P27" s="2"/>
      <c r="Q27" s="264" t="s">
        <v>258</v>
      </c>
      <c r="R27" s="264" t="s">
        <v>259</v>
      </c>
      <c r="S27" s="48">
        <f>IF(Q27=B24,8)+IF(Q27=B25,7)+IF(Q27=B26,6)+IF(Q27=B27,5)+IF(Q27=B28,4)+IF(Q27=B29,3)+IF(Q27=B30,2)+IF(Q27=B31,1)+IF(R27=B24,8)+IF(R27=B25,7)+IF(R27=B26,6)+IF(R27=B27,5)+IF(R27=B28,4)+IF(R27=B29,3)+IF(R27=B30,2)+IF(R27=B31,1)</f>
        <v>0</v>
      </c>
      <c r="T27" s="48">
        <f>IF(R27=J24,8)+IF(R27=J25,7)+IF(R27=J26,6)+IF(R27=J27,5)+IF(R27=J28,4)+IF(R27=J29,3)+IF(R27=J30,2)+IF(R27=J31,1)+IF(Q27=J24,8)+IF(Q27=J25,7)+IF(Q27=J26,6)+IF(Q27=J27,5)+IF(Q27=J28,4)+IF(Q27=J29,3)+IF(Q27=J30,2)+IF(Q27=J31,1)</f>
        <v>0</v>
      </c>
      <c r="U27" s="2"/>
      <c r="V27" s="12"/>
      <c r="W27" s="12"/>
      <c r="X27" s="12"/>
      <c r="Y27" s="12">
        <f>S27+T27</f>
        <v>0</v>
      </c>
      <c r="Z27" s="12"/>
      <c r="AA27" s="12"/>
      <c r="AB27" s="191"/>
      <c r="AC27" s="12"/>
      <c r="AD27" s="2"/>
      <c r="AE27" s="397" t="s">
        <v>219</v>
      </c>
      <c r="AF27" s="12" t="s">
        <v>0</v>
      </c>
      <c r="AG27" s="12" t="s">
        <v>0</v>
      </c>
      <c r="AH27" s="12" t="str">
        <f>VLOOKUP(AG27,ABI!$H$51:$AV$70,41,FALSE)</f>
        <v>Alexander Pennington</v>
      </c>
      <c r="AI27" s="12" t="s">
        <v>0</v>
      </c>
      <c r="AJ27" s="12" t="s">
        <v>0</v>
      </c>
      <c r="AK27" s="12" t="str">
        <f>VLOOKUP(AJ27,ABI!$J$51:$AV$70,39,FALSE)</f>
        <v>Alexander Pennington</v>
      </c>
      <c r="AL27" s="12" t="s">
        <v>0</v>
      </c>
      <c r="AM27" s="12" t="s">
        <v>0</v>
      </c>
      <c r="AN27" s="12" t="e">
        <f>VLOOKUP(AM27,ABI!$F$51:$AV$70,43,FALSE)</f>
        <v>#N/A</v>
      </c>
      <c r="AO27" s="12" t="s">
        <v>0</v>
      </c>
      <c r="AP27" s="12" t="s">
        <v>0</v>
      </c>
      <c r="AQ27" s="12" t="e">
        <f>VLOOKUP(AP27,ABI!$G$51:$AV$70,42,FALSE)</f>
        <v>#N/A</v>
      </c>
      <c r="AR27" s="12" t="s">
        <v>0</v>
      </c>
      <c r="AS27" s="12" t="s">
        <v>0</v>
      </c>
      <c r="AT27" s="12" t="e">
        <f>VLOOKUP(AS27,ABI!$K$51:$AV$70,38,FALSE)</f>
        <v>#N/A</v>
      </c>
      <c r="AU27" s="2"/>
      <c r="AV27" s="2"/>
      <c r="AW27" s="2"/>
      <c r="AX27" s="2"/>
      <c r="AY27" s="2"/>
      <c r="AZ27" s="2"/>
      <c r="BA27" s="2"/>
      <c r="BB27" s="2"/>
      <c r="BC27" s="2"/>
      <c r="BD27" s="2"/>
      <c r="BE27" s="2"/>
      <c r="BF27" s="2"/>
      <c r="BG27" s="2"/>
      <c r="BH27" s="2"/>
      <c r="BI27" s="2"/>
      <c r="BJ27" s="58"/>
      <c r="BK27" s="58"/>
      <c r="BL27" s="58"/>
      <c r="BM27" s="58"/>
      <c r="BN27" s="58"/>
      <c r="BO27" s="58"/>
      <c r="BP27" s="58"/>
    </row>
    <row r="28" spans="1:86" ht="18.95" customHeight="1">
      <c r="A28" s="9">
        <v>5</v>
      </c>
      <c r="B28" s="107"/>
      <c r="C28" s="108" t="s">
        <v>61</v>
      </c>
      <c r="D28" s="41" t="str">
        <f t="shared" si="19"/>
        <v/>
      </c>
      <c r="E28" s="41" t="str">
        <f t="shared" si="20"/>
        <v/>
      </c>
      <c r="F28" s="64" t="str">
        <f t="shared" si="21"/>
        <v/>
      </c>
      <c r="G28" s="64" t="str">
        <f t="shared" si="22"/>
        <v xml:space="preserve"> </v>
      </c>
      <c r="H28" s="426"/>
      <c r="I28" s="9">
        <v>5</v>
      </c>
      <c r="J28" s="107"/>
      <c r="K28" s="108" t="s">
        <v>61</v>
      </c>
      <c r="L28" s="41" t="str">
        <f t="shared" si="23"/>
        <v/>
      </c>
      <c r="M28" s="41" t="str">
        <f t="shared" si="24"/>
        <v/>
      </c>
      <c r="N28" s="64" t="str">
        <f t="shared" si="25"/>
        <v/>
      </c>
      <c r="O28" s="64" t="str">
        <f t="shared" si="26"/>
        <v xml:space="preserve"> </v>
      </c>
      <c r="P28" s="2"/>
      <c r="Q28" s="48" t="s">
        <v>20</v>
      </c>
      <c r="R28" s="48" t="s">
        <v>19</v>
      </c>
      <c r="S28" s="48">
        <f>IF(Q28=B24,8)+IF(Q28=B25,7)+IF(Q28=B26,6)+IF(Q28=B27,5)+IF(Q28=B28,4)+IF(Q28=B29,3)+IF(Q28=B30,2)+IF(Q28=B31,1)+IF(R28=B24,8)+IF(R28=B25,7)+IF(R28=B26,6)+IF(R28=B27,5)+IF(R28=B28,4)+IF(R28=B29,3)+IF(R28=B30,2)+IF(R28=B31,1)</f>
        <v>0</v>
      </c>
      <c r="T28" s="48">
        <f>IF(R28=J24,8)+IF(R28=J25,7)+IF(R28=J26,6)+IF(R28=J27,5)+IF(R28=J28,4)+IF(R28=J29,3)+IF(R28=J30,2)+IF(R28=J31,1)+IF(Q28=J24,8)+IF(Q28=J25,7)+IF(Q28=J26,6)+IF(Q28=J27,5)+IF(Q28=J28,4)+IF(Q28=J29,3)+IF(Q28=J30,2)+IF(Q28=J31,1)</f>
        <v>0</v>
      </c>
      <c r="U28" s="2"/>
      <c r="V28" s="12"/>
      <c r="W28" s="12"/>
      <c r="X28" s="12"/>
      <c r="Y28" s="12"/>
      <c r="Z28" s="12">
        <f>S28+T28</f>
        <v>0</v>
      </c>
      <c r="AA28" s="12"/>
      <c r="AB28" s="191"/>
      <c r="AC28" s="12"/>
      <c r="AD28" s="2"/>
      <c r="AE28" s="397"/>
      <c r="AF28" s="12" t="s">
        <v>210</v>
      </c>
      <c r="AG28" s="12" t="s">
        <v>1</v>
      </c>
      <c r="AH28" s="12" t="e">
        <f>VLOOKUP(AG28,ABI!$H$51:$AV$70,41,FALSE)</f>
        <v>#N/A</v>
      </c>
      <c r="AI28" s="12" t="s">
        <v>210</v>
      </c>
      <c r="AJ28" s="12" t="s">
        <v>1</v>
      </c>
      <c r="AK28" s="12" t="e">
        <f>VLOOKUP(AJ28,ABI!$J$51:$AV$70,39,FALSE)</f>
        <v>#N/A</v>
      </c>
      <c r="AL28" s="12" t="s">
        <v>210</v>
      </c>
      <c r="AM28" s="12" t="s">
        <v>1</v>
      </c>
      <c r="AN28" s="12" t="e">
        <f>VLOOKUP(AM28,ABI!$F$51:$AV$70,43,FALSE)</f>
        <v>#N/A</v>
      </c>
      <c r="AO28" s="12" t="s">
        <v>210</v>
      </c>
      <c r="AP28" s="12" t="s">
        <v>1</v>
      </c>
      <c r="AQ28" s="12" t="e">
        <f>VLOOKUP(AP28,ABI!$G$51:$AV$70,42,FALSE)</f>
        <v>#N/A</v>
      </c>
      <c r="AR28" s="12" t="s">
        <v>210</v>
      </c>
      <c r="AS28" s="12" t="s">
        <v>1</v>
      </c>
      <c r="AT28" s="12" t="e">
        <f>VLOOKUP(AS28,ABI!$K$51:$AV$70,38,FALSE)</f>
        <v>#N/A</v>
      </c>
      <c r="AU28" s="2"/>
      <c r="AV28" s="2"/>
      <c r="AW28" s="2"/>
      <c r="AX28" s="2"/>
      <c r="AY28" s="2"/>
      <c r="AZ28" s="2"/>
      <c r="BA28" s="2"/>
      <c r="BB28" s="2"/>
      <c r="BC28" s="2"/>
      <c r="BD28" s="2"/>
      <c r="BE28" s="2"/>
      <c r="BF28" s="2"/>
      <c r="BG28" s="2"/>
      <c r="BH28" s="2"/>
      <c r="BI28" s="2"/>
      <c r="BJ28" s="58"/>
      <c r="BK28" s="58"/>
      <c r="BL28" s="58"/>
      <c r="BM28" s="58"/>
      <c r="BN28" s="58"/>
      <c r="BO28" s="58"/>
      <c r="BP28" s="58"/>
    </row>
    <row r="29" spans="1:86" ht="18.95" customHeight="1">
      <c r="A29" s="9">
        <v>6</v>
      </c>
      <c r="B29" s="107"/>
      <c r="C29" s="108" t="s">
        <v>61</v>
      </c>
      <c r="D29" s="41" t="str">
        <f t="shared" si="19"/>
        <v/>
      </c>
      <c r="E29" s="41" t="str">
        <f t="shared" si="20"/>
        <v/>
      </c>
      <c r="F29" s="64" t="str">
        <f t="shared" si="21"/>
        <v/>
      </c>
      <c r="G29" s="64" t="str">
        <f t="shared" si="22"/>
        <v xml:space="preserve"> </v>
      </c>
      <c r="H29" s="426"/>
      <c r="I29" s="9">
        <v>6</v>
      </c>
      <c r="J29" s="107"/>
      <c r="K29" s="108" t="s">
        <v>61</v>
      </c>
      <c r="L29" s="41" t="str">
        <f t="shared" si="23"/>
        <v/>
      </c>
      <c r="M29" s="41" t="str">
        <f t="shared" si="24"/>
        <v/>
      </c>
      <c r="N29" s="64" t="str">
        <f t="shared" si="25"/>
        <v/>
      </c>
      <c r="O29" s="64" t="str">
        <f t="shared" si="26"/>
        <v xml:space="preserve"> </v>
      </c>
      <c r="P29" s="2"/>
      <c r="Q29" s="48" t="s">
        <v>188</v>
      </c>
      <c r="R29" s="48" t="s">
        <v>189</v>
      </c>
      <c r="S29" s="48">
        <f>IF(Q29=B24,8)+IF(Q29=B25,7)+IF(Q29=B26,6)+IF(Q29=B27,5)+IF(Q29=B28,4)+IF(Q29=B29,3)+IF(Q29=B30,2)+IF(Q29=B31,1)+IF(R29=B24,8)+IF(R29=B25,7)+IF(R29=B26,6)+IF(R29=B27,5)+IF(R29=B28,4)+IF(R29=B29,3)+IF(R29=B30,2)+IF(R29=B31,1)</f>
        <v>0</v>
      </c>
      <c r="T29" s="48">
        <f>IF(R29=J24,8)+IF(R29=J25,7)+IF(R29=J26,6)+IF(R29=J27,5)+IF(R29=J28,4)+IF(R29=J29,3)+IF(R29=J30,2)+IF(R29=J31,1)+IF(Q29=J24,8)+IF(Q29=J25,7)+IF(Q29=J26,6)+IF(Q29=J27,5)+IF(Q29=J28,4)+IF(Q29=J29,3)+IF(Q29=J30,2)+IF(Q29=J31,1)</f>
        <v>0</v>
      </c>
      <c r="U29" s="2"/>
      <c r="V29" s="12"/>
      <c r="W29" s="12"/>
      <c r="X29" s="12"/>
      <c r="Y29" s="12"/>
      <c r="Z29" s="12"/>
      <c r="AA29" s="12">
        <f>S29+T29</f>
        <v>0</v>
      </c>
      <c r="AB29" s="191"/>
      <c r="AC29" s="12"/>
      <c r="AD29" s="2"/>
      <c r="AE29" s="397" t="s">
        <v>220</v>
      </c>
      <c r="AF29" s="12" t="s">
        <v>190</v>
      </c>
      <c r="AG29" s="12" t="s">
        <v>0</v>
      </c>
      <c r="AH29" s="12" t="str">
        <f>VLOOKUP(AG29,BAN!$H$51:$AV$70,41,FALSE)</f>
        <v>CHARLIE YATES</v>
      </c>
      <c r="AI29" s="12" t="s">
        <v>190</v>
      </c>
      <c r="AJ29" s="12" t="s">
        <v>0</v>
      </c>
      <c r="AK29" s="12" t="str">
        <f>VLOOKUP(AJ29,BAN!$J$51:$AV$70,39,FALSE)</f>
        <v>CHARLIE YATES</v>
      </c>
      <c r="AL29" s="12" t="s">
        <v>190</v>
      </c>
      <c r="AM29" s="12" t="s">
        <v>0</v>
      </c>
      <c r="AN29" s="12" t="str">
        <f>VLOOKUP(AM29,BAN!$F$51:$AV$70,43,FALSE)</f>
        <v>OLIVER SAMMONS</v>
      </c>
      <c r="AO29" s="12" t="s">
        <v>190</v>
      </c>
      <c r="AP29" s="12" t="s">
        <v>0</v>
      </c>
      <c r="AQ29" s="12" t="e">
        <f>VLOOKUP(AP29,BAN!$G$51:$AV$70,42,FALSE)</f>
        <v>#N/A</v>
      </c>
      <c r="AR29" s="12" t="s">
        <v>190</v>
      </c>
      <c r="AS29" s="12" t="s">
        <v>0</v>
      </c>
      <c r="AT29" s="12" t="str">
        <f>VLOOKUP(AS29,BAN!$K$51:$AV$70,38,FALSE)</f>
        <v>FELIX NOBLE</v>
      </c>
      <c r="AU29" s="2"/>
      <c r="AV29" s="2"/>
      <c r="AW29" s="2"/>
      <c r="AX29" s="2"/>
      <c r="AY29" s="2"/>
      <c r="AZ29" s="2"/>
      <c r="BA29" s="2"/>
      <c r="BB29" s="2"/>
      <c r="BC29" s="2"/>
      <c r="BD29" s="2"/>
      <c r="BE29" s="2"/>
      <c r="BF29" s="2"/>
      <c r="BG29" s="2"/>
      <c r="BH29" s="2"/>
      <c r="BI29" s="2"/>
      <c r="BJ29" s="58"/>
      <c r="BK29" s="58"/>
      <c r="BL29" s="58"/>
      <c r="BM29" s="58"/>
      <c r="BN29" s="58"/>
      <c r="BO29" s="58"/>
      <c r="BP29" s="58"/>
    </row>
    <row r="30" spans="1:86" ht="18.95" customHeight="1">
      <c r="A30" s="9">
        <v>7</v>
      </c>
      <c r="B30" s="107"/>
      <c r="C30" s="108" t="s">
        <v>61</v>
      </c>
      <c r="D30" s="41" t="str">
        <f t="shared" si="19"/>
        <v/>
      </c>
      <c r="E30" s="41" t="str">
        <f t="shared" si="20"/>
        <v/>
      </c>
      <c r="F30" s="64" t="str">
        <f t="shared" si="21"/>
        <v/>
      </c>
      <c r="G30" s="64" t="str">
        <f t="shared" si="22"/>
        <v xml:space="preserve"> </v>
      </c>
      <c r="H30" s="426"/>
      <c r="I30" s="9">
        <v>7</v>
      </c>
      <c r="J30" s="107"/>
      <c r="K30" s="108" t="s">
        <v>61</v>
      </c>
      <c r="L30" s="41" t="str">
        <f t="shared" si="23"/>
        <v/>
      </c>
      <c r="M30" s="41" t="str">
        <f t="shared" si="24"/>
        <v/>
      </c>
      <c r="N30" s="64" t="str">
        <f t="shared" si="25"/>
        <v/>
      </c>
      <c r="O30" s="64" t="str">
        <f t="shared" si="26"/>
        <v xml:space="preserve"> </v>
      </c>
      <c r="P30" s="2"/>
      <c r="Q30" s="48" t="s">
        <v>227</v>
      </c>
      <c r="R30" s="48" t="s">
        <v>228</v>
      </c>
      <c r="S30" s="48">
        <f>IF(Q30=B24,8)+IF(Q30=B25,7)+IF(Q30=B26,6)+IF(Q30=B27,5)+IF(Q30=B28,4)+IF(Q30=B29,3)+IF(Q30=B30,2)+IF(Q30=B31,1)+IF(R30=B24,8)+IF(R30=B25,7)+IF(R30=B26,6)+IF(R30=B27,5)+IF(R30=B28,4)+IF(R30=B29,3)+IF(R30=B30,2)+IF(R30=B31,1)</f>
        <v>0</v>
      </c>
      <c r="T30" s="48">
        <f>IF(R30=J24,8)+IF(R30=J25,7)+IF(R30=J26,6)+IF(R30=J27,5)+IF(R30=J28,4)+IF(R30=J29,3)+IF(R30=J30,2)+IF(R30=J31,1)+IF(Q30=J24,8)+IF(Q30=J25,7)+IF(Q30=J26,6)+IF(Q30=J27,5)+IF(Q30=J28,4)+IF(Q30=J29,3)+IF(Q30=J30,2)+IF(Q30=J31,1)</f>
        <v>0</v>
      </c>
      <c r="U30" s="2"/>
      <c r="V30" s="12"/>
      <c r="W30" s="12"/>
      <c r="X30" s="12"/>
      <c r="Y30" s="12"/>
      <c r="Z30" s="12"/>
      <c r="AA30" s="12"/>
      <c r="AB30" s="191">
        <f>S30+T30</f>
        <v>0</v>
      </c>
      <c r="AC30" s="12"/>
      <c r="AD30" s="2"/>
      <c r="AE30" s="397"/>
      <c r="AF30" s="12" t="s">
        <v>191</v>
      </c>
      <c r="AG30" s="12" t="s">
        <v>1</v>
      </c>
      <c r="AH30" s="12" t="str">
        <f>VLOOKUP(AG30,BAN!$H$51:$AV$70,41,FALSE)</f>
        <v>OLIVER SAMMONS</v>
      </c>
      <c r="AI30" s="12" t="s">
        <v>191</v>
      </c>
      <c r="AJ30" s="12" t="s">
        <v>1</v>
      </c>
      <c r="AK30" s="12" t="str">
        <f>VLOOKUP(AJ30,BAN!$J$51:$AV$70,39,FALSE)</f>
        <v>KIT DUGGAN</v>
      </c>
      <c r="AL30" s="12" t="s">
        <v>191</v>
      </c>
      <c r="AM30" s="12" t="s">
        <v>1</v>
      </c>
      <c r="AN30" s="12" t="e">
        <f>VLOOKUP(AM30,BAN!$F$51:$AV$70,43,FALSE)</f>
        <v>#N/A</v>
      </c>
      <c r="AO30" s="12" t="s">
        <v>191</v>
      </c>
      <c r="AP30" s="12" t="s">
        <v>1</v>
      </c>
      <c r="AQ30" s="12" t="e">
        <f>VLOOKUP(AP30,BAN!$G$51:$AV$70,42,FALSE)</f>
        <v>#N/A</v>
      </c>
      <c r="AR30" s="12" t="s">
        <v>191</v>
      </c>
      <c r="AS30" s="12" t="s">
        <v>1</v>
      </c>
      <c r="AT30" s="12" t="e">
        <f>VLOOKUP(AS30,BAN!$K$51:$AV$70,38,FALSE)</f>
        <v>#N/A</v>
      </c>
      <c r="AU30" s="2"/>
      <c r="AV30" s="2"/>
      <c r="AW30" s="2"/>
      <c r="AX30" s="2"/>
      <c r="AY30" s="2"/>
      <c r="AZ30" s="2"/>
      <c r="BA30" s="2"/>
      <c r="BB30" s="2"/>
      <c r="BC30" s="2"/>
      <c r="BD30" s="2"/>
      <c r="BE30" s="2"/>
      <c r="BF30" s="2"/>
      <c r="BG30" s="2"/>
      <c r="BH30" s="2"/>
      <c r="BI30" s="2"/>
      <c r="BJ30" s="58"/>
      <c r="BK30" s="58"/>
      <c r="BL30" s="58"/>
      <c r="BM30" s="58"/>
      <c r="BN30" s="58"/>
      <c r="BO30" s="58"/>
      <c r="BP30" s="58"/>
    </row>
    <row r="31" spans="1:86" ht="18.95" customHeight="1">
      <c r="A31" s="9">
        <v>8</v>
      </c>
      <c r="B31" s="107"/>
      <c r="C31" s="108" t="s">
        <v>61</v>
      </c>
      <c r="D31" s="41" t="str">
        <f t="shared" si="19"/>
        <v/>
      </c>
      <c r="E31" s="41" t="str">
        <f t="shared" si="20"/>
        <v/>
      </c>
      <c r="F31" s="64" t="str">
        <f t="shared" si="21"/>
        <v/>
      </c>
      <c r="G31" s="64" t="str">
        <f t="shared" si="22"/>
        <v xml:space="preserve"> </v>
      </c>
      <c r="H31" s="427"/>
      <c r="I31" s="9">
        <v>8</v>
      </c>
      <c r="J31" s="107"/>
      <c r="K31" s="108" t="s">
        <v>61</v>
      </c>
      <c r="L31" s="41" t="str">
        <f t="shared" si="23"/>
        <v/>
      </c>
      <c r="M31" s="41" t="str">
        <f t="shared" si="24"/>
        <v/>
      </c>
      <c r="N31" s="64" t="str">
        <f t="shared" si="25"/>
        <v/>
      </c>
      <c r="O31" s="64" t="str">
        <f t="shared" si="26"/>
        <v xml:space="preserve"> </v>
      </c>
      <c r="P31" s="2"/>
      <c r="Q31" s="48" t="s">
        <v>208</v>
      </c>
      <c r="R31" s="48" t="s">
        <v>211</v>
      </c>
      <c r="S31" s="48">
        <f>IF(Q31=B24,8)+IF(Q31=B25,7)+IF(Q31=B26,6)+IF(Q31=B27,5)+IF(Q31=B28,4)+IF(Q31=B29,3)+IF(Q31=B30,2)+IF(Q31=B31,1)+IF(R31=B24,8)+IF(R31=B25,7)+IF(R31=B26,6)+IF(R31=B27,5)+IF(R31=B28,4)+IF(R31=B29,3)+IF(R31=B30,2)+IF(R31=B31,1)</f>
        <v>0</v>
      </c>
      <c r="T31" s="48">
        <f>IF(R31=J24,8)+IF(R31=J25,7)+IF(R31=J26,6)+IF(R31=J27,5)+IF(R31=J28,4)+IF(R31=J29,3)+IF(R31=J30,2)+IF(R31=J31,1)+IF(Q31=J24,8)+IF(Q31=J25,7)+IF(Q31=J26,6)+IF(Q31=J27,5)+IF(Q31=J28,4)+IF(Q31=J29,3)+IF(Q31=J30,2)+IF(Q31=J31,1)</f>
        <v>0</v>
      </c>
      <c r="U31" s="2"/>
      <c r="V31" s="12"/>
      <c r="W31" s="12"/>
      <c r="X31" s="12"/>
      <c r="Y31" s="12"/>
      <c r="Z31" s="12"/>
      <c r="AA31" s="12"/>
      <c r="AB31" s="191"/>
      <c r="AC31" s="12">
        <f>S31+T31</f>
        <v>0</v>
      </c>
      <c r="AD31" s="2"/>
      <c r="AE31" s="397" t="s">
        <v>221</v>
      </c>
      <c r="AF31" s="12" t="s">
        <v>1</v>
      </c>
      <c r="AG31" s="12" t="s">
        <v>0</v>
      </c>
      <c r="AH31" s="12" t="str">
        <f>VLOOKUP(AG31,BIC!$H$51:$AV$70,41,FALSE)</f>
        <v>Tom Cousins</v>
      </c>
      <c r="AI31" s="12" t="s">
        <v>1</v>
      </c>
      <c r="AJ31" s="12" t="s">
        <v>0</v>
      </c>
      <c r="AK31" s="12" t="str">
        <f>VLOOKUP(AJ31,BIC!$J$51:$AV$70,39,FALSE)</f>
        <v>Caelan Coney</v>
      </c>
      <c r="AL31" s="12" t="s">
        <v>1</v>
      </c>
      <c r="AM31" s="12" t="s">
        <v>0</v>
      </c>
      <c r="AN31" s="12" t="str">
        <f>VLOOKUP(AM31,BIC!$F$51:$AV$70,43,FALSE)</f>
        <v>HarveyAttrill</v>
      </c>
      <c r="AO31" s="12" t="s">
        <v>1</v>
      </c>
      <c r="AP31" s="12" t="s">
        <v>0</v>
      </c>
      <c r="AQ31" s="12" t="str">
        <f>VLOOKUP(AP31,BIC!$G$51:$AV$70,42,FALSE)</f>
        <v>Fergus Jones</v>
      </c>
      <c r="AR31" s="12" t="s">
        <v>1</v>
      </c>
      <c r="AS31" s="12" t="s">
        <v>0</v>
      </c>
      <c r="AT31" s="12" t="str">
        <f>VLOOKUP(AS31,BIC!$K$51:$AV$70,38,FALSE)</f>
        <v>Fergus Jones</v>
      </c>
      <c r="AU31" s="2"/>
      <c r="AV31" s="2"/>
      <c r="AW31" s="2"/>
      <c r="AX31" s="2"/>
      <c r="AY31" s="2"/>
      <c r="AZ31" s="2"/>
      <c r="BA31" s="2"/>
      <c r="BB31" s="2"/>
      <c r="BC31" s="2"/>
      <c r="BD31" s="2"/>
      <c r="BE31" s="2"/>
      <c r="BF31" s="2"/>
      <c r="BG31" s="2"/>
      <c r="BH31" s="2"/>
      <c r="BI31" s="2"/>
      <c r="BJ31" s="58"/>
      <c r="BK31" s="58"/>
      <c r="BL31" s="58"/>
      <c r="BM31" s="58"/>
      <c r="BN31" s="58"/>
      <c r="BO31" s="58"/>
      <c r="BP31" s="58"/>
    </row>
    <row r="32" spans="1:86" ht="18.95" customHeight="1">
      <c r="A32" s="206" t="s">
        <v>0</v>
      </c>
      <c r="B32" s="422" t="s">
        <v>250</v>
      </c>
      <c r="C32" s="423"/>
      <c r="D32" s="423"/>
      <c r="E32" s="423"/>
      <c r="F32" s="423"/>
      <c r="G32" s="424"/>
      <c r="H32" s="207"/>
      <c r="I32" s="206" t="s">
        <v>1</v>
      </c>
      <c r="J32" s="422" t="str">
        <f>B32</f>
        <v>UNDER 13 BOYS 1500m</v>
      </c>
      <c r="K32" s="423"/>
      <c r="L32" s="423"/>
      <c r="M32" s="423"/>
      <c r="N32" s="423"/>
      <c r="O32" s="424"/>
      <c r="P32" s="2"/>
      <c r="Q32" s="48"/>
      <c r="R32" s="48"/>
      <c r="S32" s="48"/>
      <c r="T32" s="48"/>
      <c r="U32" s="2"/>
      <c r="V32" s="12"/>
      <c r="W32" s="12"/>
      <c r="X32" s="12"/>
      <c r="Y32" s="12"/>
      <c r="Z32" s="12"/>
      <c r="AA32" s="12"/>
      <c r="AB32" s="191"/>
      <c r="AC32" s="12"/>
      <c r="AD32" s="2"/>
      <c r="AE32" s="397"/>
      <c r="AF32" s="12" t="s">
        <v>209</v>
      </c>
      <c r="AG32" s="12" t="s">
        <v>1</v>
      </c>
      <c r="AH32" s="12" t="str">
        <f>VLOOKUP(AG32,BIC!$H$51:$AV$70,41,FALSE)</f>
        <v>HarveyAttrill</v>
      </c>
      <c r="AI32" s="12" t="s">
        <v>209</v>
      </c>
      <c r="AJ32" s="12" t="s">
        <v>1</v>
      </c>
      <c r="AK32" s="12" t="e">
        <f>VLOOKUP(AJ32,BIC!$J$51:$AV$70,39,FALSE)</f>
        <v>#N/A</v>
      </c>
      <c r="AL32" s="12" t="s">
        <v>209</v>
      </c>
      <c r="AM32" s="12" t="s">
        <v>1</v>
      </c>
      <c r="AN32" s="12" t="str">
        <f>VLOOKUP(AM32,BIC!$F$51:$AV$70,43,FALSE)</f>
        <v>Fergus Jones</v>
      </c>
      <c r="AO32" s="12" t="s">
        <v>209</v>
      </c>
      <c r="AP32" s="12" t="s">
        <v>1</v>
      </c>
      <c r="AQ32" s="12" t="str">
        <f>VLOOKUP(AP32,BIC!$G$51:$AV$70,42,FALSE)</f>
        <v>Tom Cousins</v>
      </c>
      <c r="AR32" s="12" t="s">
        <v>209</v>
      </c>
      <c r="AS32" s="12" t="s">
        <v>1</v>
      </c>
      <c r="AT32" s="12" t="str">
        <f>VLOOKUP(AS32,BIC!$K$51:$AV$70,38,FALSE)</f>
        <v>William Sims</v>
      </c>
      <c r="AU32" s="2"/>
      <c r="AV32" s="2"/>
      <c r="AW32" s="2"/>
      <c r="AX32" s="2"/>
      <c r="AY32" s="2"/>
      <c r="AZ32" s="2"/>
      <c r="BA32" s="2"/>
      <c r="BB32" s="2"/>
      <c r="BC32" s="2"/>
      <c r="BD32" s="2"/>
      <c r="BE32" s="2"/>
      <c r="BF32" s="2"/>
      <c r="BG32" s="2"/>
      <c r="BH32" s="2"/>
      <c r="BI32" s="2"/>
      <c r="BJ32" s="58"/>
      <c r="BK32" s="58"/>
      <c r="BL32" s="58"/>
      <c r="BM32" s="58"/>
      <c r="BN32" s="58"/>
      <c r="BO32" s="58"/>
      <c r="BP32" s="58"/>
    </row>
    <row r="33" spans="1:68" ht="18.95" customHeight="1">
      <c r="A33" s="9">
        <v>1</v>
      </c>
      <c r="B33" s="364" t="s">
        <v>437</v>
      </c>
      <c r="C33" s="108">
        <v>3.3599537037037035E-3</v>
      </c>
      <c r="D33" s="41" t="str">
        <f>IF(B33=0,"",VLOOKUP(B33,$AO$8:$AQ$23,3,FALSE))</f>
        <v>Sam Hart</v>
      </c>
      <c r="E33" s="41" t="str">
        <f>IF(B33=0,"",VLOOKUP(B33,$AU$8:$AW$23,3,FALSE))</f>
        <v>TEAM KENNET</v>
      </c>
      <c r="F33" s="64"/>
      <c r="G33" s="64"/>
      <c r="H33" s="425"/>
      <c r="I33" s="9">
        <v>1</v>
      </c>
      <c r="J33" s="364" t="s">
        <v>829</v>
      </c>
      <c r="K33" s="108">
        <v>3.7210648148148146E-3</v>
      </c>
      <c r="L33" s="41" t="str">
        <f>IF(J33=0,"",VLOOKUP(J33,$AO$8:$AQ$23,3,FALSE))</f>
        <v>James McLaughlin</v>
      </c>
      <c r="M33" s="41" t="str">
        <f>IF(J33=0,"",VLOOKUP(J33,$AU$8:$AW$23,3,FALSE))</f>
        <v>TEAM KENNET</v>
      </c>
      <c r="N33" s="64"/>
      <c r="O33" s="64"/>
      <c r="P33" s="2"/>
      <c r="Q33" s="192" t="s">
        <v>0</v>
      </c>
      <c r="R33" s="192" t="s">
        <v>210</v>
      </c>
      <c r="S33" s="192">
        <f>IF(Q33=B33,8)+IF(Q33=B34,7)+IF(Q33=B35,6)+IF(Q33=B36,5)+IF(Q33=B37,4)+IF(Q33=B38,3)+IF(Q33=B39,2)+IF(Q33=B40,1)+IF(R33=B33,8)+IF(R33=B34,7)+IF(R33=B35,6)+IF(R33=B36,5)+IF(R33=B37,4)+IF(R33=B38,3)+IF(R33=B39,2)+IF(R33=B40,1)</f>
        <v>7</v>
      </c>
      <c r="T33" s="192">
        <f>IF(Q33=J33,8)+IF(Q33=J34,7)+IF(Q33=J35,6)+IF(Q33=J36,5)+IF(Q33=J37,4)+IF(Q33=J38,3)+IF(Q33=J39,2)+IF(Q33=J40,1)+IF(R33=J33,8)+IF(R33=J34,7)+IF(R33=J35,6)+IF(R33=J36,5)+IF(R33=J37,4)+IF(R33=J38,3)+IF(R33=J39,2)+IF(R33=J40,1)</f>
        <v>0</v>
      </c>
      <c r="U33" s="2"/>
      <c r="V33" s="95">
        <f>S33+T33</f>
        <v>7</v>
      </c>
      <c r="W33" s="12"/>
      <c r="X33" s="12"/>
      <c r="Y33" s="12"/>
      <c r="Z33" s="12"/>
      <c r="AA33" s="12"/>
      <c r="AB33" s="191"/>
      <c r="AC33" s="12"/>
      <c r="AD33" s="2"/>
      <c r="AE33" s="397" t="str">
        <f>AE14</f>
        <v>TEAM KENNET</v>
      </c>
      <c r="AF33" s="265" t="s">
        <v>258</v>
      </c>
      <c r="AG33" s="12" t="s">
        <v>0</v>
      </c>
      <c r="AH33" s="12" t="str">
        <f>VLOOKUP(AG33,'T K'!$H$51:$AV$70,41,FALSE)</f>
        <v>Ben Armstrong</v>
      </c>
      <c r="AI33" s="265" t="str">
        <f>AF33</f>
        <v>X</v>
      </c>
      <c r="AJ33" s="12" t="s">
        <v>0</v>
      </c>
      <c r="AK33" s="12" t="str">
        <f>VLOOKUP(AJ33,'T K'!$J$51:$AV$70,39,FALSE)</f>
        <v>Stuart Bladon</v>
      </c>
      <c r="AL33" s="265" t="str">
        <f>AI33</f>
        <v>X</v>
      </c>
      <c r="AM33" s="12" t="s">
        <v>0</v>
      </c>
      <c r="AN33" s="12" t="str">
        <f>VLOOKUP(AM33,'T K'!$F$51:$AV$70,43,FALSE)</f>
        <v>Sam Hart</v>
      </c>
      <c r="AO33" s="265" t="str">
        <f>AL33</f>
        <v>X</v>
      </c>
      <c r="AP33" s="12" t="s">
        <v>0</v>
      </c>
      <c r="AQ33" s="12" t="str">
        <f>VLOOKUP(AP33,'T K'!$G$51:$AV$70,42,FALSE)</f>
        <v>James McLaughlin</v>
      </c>
      <c r="AR33" s="265" t="str">
        <f>AO33</f>
        <v>X</v>
      </c>
      <c r="AS33" s="12" t="s">
        <v>0</v>
      </c>
      <c r="AT33" s="12" t="e">
        <f>VLOOKUP(AS33,'T K'!$K$51:$AV$70,38,FALSE)</f>
        <v>#N/A</v>
      </c>
      <c r="AU33" s="2"/>
      <c r="AV33" s="2"/>
      <c r="AW33" s="2"/>
      <c r="AX33" s="2"/>
      <c r="AY33" s="2"/>
      <c r="AZ33" s="2"/>
      <c r="BA33" s="2"/>
      <c r="BB33" s="2"/>
      <c r="BC33" s="2"/>
      <c r="BD33" s="2"/>
      <c r="BE33" s="2"/>
      <c r="BF33" s="2"/>
      <c r="BG33" s="2"/>
      <c r="BH33" s="2"/>
      <c r="BI33" s="2"/>
      <c r="BJ33" s="58"/>
      <c r="BK33" s="58"/>
      <c r="BL33" s="58"/>
      <c r="BM33" s="58"/>
      <c r="BN33" s="58"/>
      <c r="BO33" s="58"/>
      <c r="BP33" s="58"/>
    </row>
    <row r="34" spans="1:68" ht="18.95" customHeight="1">
      <c r="A34" s="9">
        <v>2</v>
      </c>
      <c r="B34" s="364" t="s">
        <v>342</v>
      </c>
      <c r="C34" s="108">
        <v>3.3576388888888887E-3</v>
      </c>
      <c r="D34" s="41" t="str">
        <f t="shared" ref="D34:D40" si="27">IF(B34=0,"",VLOOKUP(B34,$AO$8:$AQ$23,3,FALSE))</f>
        <v>Nick Wiltshire</v>
      </c>
      <c r="E34" s="41" t="str">
        <f t="shared" ref="E34:E40" si="28">IF(B34=0,"",VLOOKUP(B34,$AU$8:$AW$23,3,FALSE))</f>
        <v>ABINGDON</v>
      </c>
      <c r="F34" s="64"/>
      <c r="G34" s="64"/>
      <c r="H34" s="426"/>
      <c r="I34" s="9">
        <v>2</v>
      </c>
      <c r="J34" s="364" t="s">
        <v>832</v>
      </c>
      <c r="K34" s="108">
        <v>3.8534722222222217E-3</v>
      </c>
      <c r="L34" s="41" t="str">
        <f t="shared" ref="L34:L40" si="29">IF(J34=0,"",VLOOKUP(J34,$AO$8:$AQ$23,3,FALSE))</f>
        <v>Sam Nelson</v>
      </c>
      <c r="M34" s="41" t="str">
        <f t="shared" ref="M34:M40" si="30">IF(J34=0,"",VLOOKUP(J34,$AU$8:$AW$23,3,FALSE))</f>
        <v>RADLEY</v>
      </c>
      <c r="N34" s="64"/>
      <c r="O34" s="64"/>
      <c r="P34" s="2"/>
      <c r="Q34" s="48" t="s">
        <v>190</v>
      </c>
      <c r="R34" s="48" t="s">
        <v>191</v>
      </c>
      <c r="S34" s="48">
        <f>IF(Q34=B33,8)+IF(Q34=B34,7)+IF(Q34=B35,6)+IF(Q34=B36,5)+IF(Q34=B37,4)+IF(Q34=B38,3)+IF(Q34=B39,2)+IF(Q34=B40,1)+IF(R34=B33,8)+IF(R34=B34,7)+IF(R34=B35,6)+IF(R34=B36,5)+IF(R34=B37,4)+IF(R34=B38,3)+IF(R34=B39,2)+IF(R34=B40,1)</f>
        <v>5</v>
      </c>
      <c r="T34" s="48">
        <f>IF(R34=J33,8)+IF(R34=J34,7)+IF(R34=J35,6)+IF(R34=J36,5)+IF(R34=J37,4)+IF(R34=J38,3)+IF(R34=J39,2)+IF(R34=J40,1)+IF(Q34=J33,8)+IF(Q34=J34,7)+IF(Q34=J35,6)+IF(Q34=J36,5)+IF(Q34=J37,4)+IF(Q34=J38,3)+IF(Q34=J39,2)+IF(Q34=J40,1)</f>
        <v>6</v>
      </c>
      <c r="U34" s="2"/>
      <c r="V34" s="12"/>
      <c r="W34" s="12">
        <f>S34+T34</f>
        <v>11</v>
      </c>
      <c r="X34" s="12"/>
      <c r="Y34" s="12"/>
      <c r="Z34" s="12"/>
      <c r="AA34" s="12"/>
      <c r="AB34" s="191"/>
      <c r="AC34" s="12"/>
      <c r="AD34" s="2"/>
      <c r="AE34" s="397"/>
      <c r="AF34" s="265" t="s">
        <v>259</v>
      </c>
      <c r="AG34" s="12" t="s">
        <v>1</v>
      </c>
      <c r="AH34" s="12" t="str">
        <f>VLOOKUP(AG34,'T K'!$H$51:$AV$70,41,FALSE)</f>
        <v>Joe Willey</v>
      </c>
      <c r="AI34" s="265" t="str">
        <f>AF34</f>
        <v>XX</v>
      </c>
      <c r="AJ34" s="12" t="s">
        <v>1</v>
      </c>
      <c r="AK34" s="12" t="str">
        <f>VLOOKUP(AJ34,'T K'!$J$51:$AV$70,39,FALSE)</f>
        <v>Ben Armstrong</v>
      </c>
      <c r="AL34" s="265" t="str">
        <f>AI34</f>
        <v>XX</v>
      </c>
      <c r="AM34" s="12" t="s">
        <v>1</v>
      </c>
      <c r="AN34" s="12" t="str">
        <f>VLOOKUP(AM34,'T K'!$F$51:$AV$70,43,FALSE)</f>
        <v xml:space="preserve">Zachariah Montgomery </v>
      </c>
      <c r="AO34" s="265" t="str">
        <f>AL34</f>
        <v>XX</v>
      </c>
      <c r="AP34" s="12" t="s">
        <v>1</v>
      </c>
      <c r="AQ34" s="12" t="str">
        <f>VLOOKUP(AP34,'T K'!$G$51:$AV$70,42,FALSE)</f>
        <v>Stuart Bladon</v>
      </c>
      <c r="AR34" s="265" t="str">
        <f>AO34</f>
        <v>XX</v>
      </c>
      <c r="AS34" s="12" t="s">
        <v>1</v>
      </c>
      <c r="AT34" s="12" t="e">
        <f>VLOOKUP(AS34,'T K'!$K$51:$AV$70,38,FALSE)</f>
        <v>#N/A</v>
      </c>
      <c r="AU34" s="2"/>
      <c r="AV34" s="2"/>
      <c r="AW34" s="2"/>
      <c r="AX34" s="2"/>
      <c r="AY34" s="2"/>
      <c r="AZ34" s="2"/>
      <c r="BA34" s="2"/>
      <c r="BB34" s="2"/>
      <c r="BC34" s="2"/>
      <c r="BD34" s="2"/>
      <c r="BE34" s="2"/>
      <c r="BF34" s="2"/>
      <c r="BG34" s="2"/>
      <c r="BH34" s="2"/>
      <c r="BI34" s="2"/>
      <c r="BJ34" s="58"/>
      <c r="BK34" s="58"/>
      <c r="BL34" s="58"/>
      <c r="BM34" s="58"/>
      <c r="BN34" s="58"/>
      <c r="BO34" s="58"/>
      <c r="BP34" s="58"/>
    </row>
    <row r="35" spans="1:68" ht="18.95" customHeight="1">
      <c r="A35" s="9">
        <v>3</v>
      </c>
      <c r="B35" s="364" t="s">
        <v>828</v>
      </c>
      <c r="C35" s="108">
        <v>3.6144675925925927E-3</v>
      </c>
      <c r="D35" s="41" t="str">
        <f t="shared" si="27"/>
        <v>Adam Blackwell</v>
      </c>
      <c r="E35" s="41" t="str">
        <f t="shared" si="28"/>
        <v>RADLEY</v>
      </c>
      <c r="F35" s="64"/>
      <c r="G35" s="64"/>
      <c r="H35" s="426"/>
      <c r="I35" s="9">
        <v>3</v>
      </c>
      <c r="J35" s="364" t="s">
        <v>834</v>
      </c>
      <c r="K35" s="108">
        <v>3.8535879629629627E-3</v>
      </c>
      <c r="L35" s="41" t="str">
        <f t="shared" si="29"/>
        <v>BLAINE CARPENTER</v>
      </c>
      <c r="M35" s="41" t="str">
        <f t="shared" si="30"/>
        <v>BANBURY</v>
      </c>
      <c r="N35" s="64"/>
      <c r="O35" s="64"/>
      <c r="P35" s="2"/>
      <c r="Q35" s="48" t="s">
        <v>1</v>
      </c>
      <c r="R35" s="48" t="s">
        <v>209</v>
      </c>
      <c r="S35" s="48">
        <f>IF(Q35=B33,8)+IF(Q35=B34,7)+IF(Q35=B35,6)+IF(Q35=B36,5)+IF(Q35=B37,4)+IF(Q35=B38,3)+IF(Q35=B39,2)+IF(Q35=B40,1)+IF(R35=B33,8)+IF(R35=B34,7)+IF(R35=B35,6)+IF(R35=B36,5)+IF(R35=B37,4)+IF(R35=B38,3)+IF(R35=B39,2)+IF(R35=B40,1)</f>
        <v>3</v>
      </c>
      <c r="T35" s="48">
        <f>IF(R35=J33,8)+IF(R35=J34,7)+IF(R35=J35,6)+IF(R35=J36,5)+IF(R35=J37,4)+IF(R35=J38,3)+IF(R35=J39,2)+IF(R35=J40,1)+IF(Q35=J33,8)+IF(Q35=J34,7)+IF(Q35=J35,6)+IF(Q35=J36,5)+IF(Q35=J37,4)+IF(Q35=J38,3)+IF(Q35=J39,2)+IF(Q35=J40,1)</f>
        <v>4</v>
      </c>
      <c r="U35" s="2"/>
      <c r="V35" s="12"/>
      <c r="W35" s="12"/>
      <c r="X35" s="12">
        <f>S35+T35</f>
        <v>7</v>
      </c>
      <c r="Y35" s="12"/>
      <c r="Z35" s="12"/>
      <c r="AA35" s="12"/>
      <c r="AB35" s="191"/>
      <c r="AC35" s="12"/>
      <c r="AD35" s="2"/>
      <c r="AE35" s="397" t="s">
        <v>216</v>
      </c>
      <c r="AF35" s="12" t="s">
        <v>20</v>
      </c>
      <c r="AG35" s="12" t="s">
        <v>0</v>
      </c>
      <c r="AH35" s="12" t="str">
        <f>VLOOKUP(AG35,'OXF C'!$H$51:$AV$70,41,FALSE)</f>
        <v>James Goulden</v>
      </c>
      <c r="AI35" s="12" t="s">
        <v>20</v>
      </c>
      <c r="AJ35" s="12" t="s">
        <v>0</v>
      </c>
      <c r="AK35" s="12" t="str">
        <f>VLOOKUP(AJ35,'OXF C'!$J$51:$AV$70,39,FALSE)</f>
        <v>James Goulden</v>
      </c>
      <c r="AL35" s="12" t="s">
        <v>20</v>
      </c>
      <c r="AM35" s="12" t="s">
        <v>0</v>
      </c>
      <c r="AN35" s="12" t="str">
        <f>VLOOKUP(AM35,'OXF C'!$F$51:$AV$70,43,FALSE)</f>
        <v>Adam Byles</v>
      </c>
      <c r="AO35" s="12" t="s">
        <v>20</v>
      </c>
      <c r="AP35" s="12" t="s">
        <v>0</v>
      </c>
      <c r="AQ35" s="12" t="str">
        <f>VLOOKUP(AP35,'OXF C'!$G$51:$AV$70,42,FALSE)</f>
        <v>Max Crowther</v>
      </c>
      <c r="AR35" s="12" t="s">
        <v>20</v>
      </c>
      <c r="AS35" s="12" t="s">
        <v>0</v>
      </c>
      <c r="AT35" s="12" t="str">
        <f>VLOOKUP(AS35,'OXF C'!$K$51:$AV$70,38,FALSE)</f>
        <v>Joseph Richardson</v>
      </c>
      <c r="AU35" s="2"/>
      <c r="AV35" s="2"/>
      <c r="AW35" s="2"/>
      <c r="AX35" s="2"/>
      <c r="AY35" s="2"/>
      <c r="AZ35" s="2"/>
      <c r="BA35" s="2"/>
      <c r="BB35" s="2"/>
      <c r="BC35" s="2"/>
      <c r="BD35" s="2"/>
      <c r="BE35" s="2"/>
      <c r="BF35" s="2"/>
      <c r="BG35" s="2"/>
      <c r="BH35" s="2"/>
      <c r="BI35" s="2"/>
      <c r="BJ35" s="58"/>
      <c r="BK35" s="58"/>
      <c r="BL35" s="58"/>
      <c r="BM35" s="58"/>
      <c r="BN35" s="58"/>
      <c r="BO35" s="58"/>
      <c r="BP35" s="58"/>
    </row>
    <row r="36" spans="1:68" ht="18.95" customHeight="1">
      <c r="A36" s="9">
        <v>4</v>
      </c>
      <c r="B36" s="364" t="s">
        <v>830</v>
      </c>
      <c r="C36" s="108">
        <v>3.7709490740740741E-3</v>
      </c>
      <c r="D36" s="41" t="str">
        <f t="shared" si="27"/>
        <v>OWEN KNOX</v>
      </c>
      <c r="E36" s="41" t="str">
        <f t="shared" si="28"/>
        <v>BANBURY</v>
      </c>
      <c r="F36" s="64"/>
      <c r="G36" s="64"/>
      <c r="H36" s="426"/>
      <c r="I36" s="9">
        <v>4</v>
      </c>
      <c r="J36" s="364" t="s">
        <v>833</v>
      </c>
      <c r="K36" s="108">
        <v>4.0535879629629628E-3</v>
      </c>
      <c r="L36" s="41" t="str">
        <f t="shared" si="29"/>
        <v>Max Crowther</v>
      </c>
      <c r="M36" s="41" t="str">
        <f t="shared" si="30"/>
        <v>OXFORD CITY</v>
      </c>
      <c r="N36" s="64"/>
      <c r="O36" s="64"/>
      <c r="P36" s="2"/>
      <c r="Q36" s="264" t="s">
        <v>258</v>
      </c>
      <c r="R36" s="264" t="s">
        <v>259</v>
      </c>
      <c r="S36" s="48">
        <f>IF(Q36=B33,8)+IF(Q36=B34,7)+IF(Q36=B35,6)+IF(Q36=B36,5)+IF(Q36=B37,4)+IF(Q36=B38,3)+IF(Q36=B39,2)+IF(Q36=B40,1)+IF(R36=B33,8)+IF(R36=B34,7)+IF(R36=B35,6)+IF(R36=B36,5)+IF(R36=B37,4)+IF(R36=B38,3)+IF(R36=B39,2)+IF(R36=B40,1)</f>
        <v>8</v>
      </c>
      <c r="T36" s="48">
        <f>IF(R36=J33,8)+IF(R36=J34,7)+IF(R36=J35,6)+IF(R36=J36,5)+IF(R36=J37,4)+IF(R36=J38,3)+IF(R36=J39,2)+IF(R36=J40,1)+IF(Q36=J33,8)+IF(Q36=J34,7)+IF(Q36=J35,6)+IF(Q36=J36,5)+IF(Q36=J37,4)+IF(Q36=J38,3)+IF(Q36=J39,2)+IF(Q36=J40,1)</f>
        <v>8</v>
      </c>
      <c r="U36" s="2"/>
      <c r="V36" s="12"/>
      <c r="W36" s="12"/>
      <c r="X36" s="12"/>
      <c r="Y36" s="12">
        <f>S36+T36</f>
        <v>16</v>
      </c>
      <c r="Z36" s="12"/>
      <c r="AA36" s="12"/>
      <c r="AB36" s="191"/>
      <c r="AC36" s="12"/>
      <c r="AD36" s="2"/>
      <c r="AE36" s="397"/>
      <c r="AF36" s="12" t="s">
        <v>19</v>
      </c>
      <c r="AG36" s="12" t="s">
        <v>1</v>
      </c>
      <c r="AH36" s="12" t="str">
        <f>VLOOKUP(AG36,'OXF C'!$H$51:$AV$70,41,FALSE)</f>
        <v>Jack Judson</v>
      </c>
      <c r="AI36" s="12" t="s">
        <v>19</v>
      </c>
      <c r="AJ36" s="12" t="s">
        <v>1</v>
      </c>
      <c r="AK36" s="12" t="str">
        <f>VLOOKUP(AJ36,'OXF C'!$J$51:$AV$70,39,FALSE)</f>
        <v>Hal Howe</v>
      </c>
      <c r="AL36" s="12" t="s">
        <v>19</v>
      </c>
      <c r="AM36" s="12" t="s">
        <v>1</v>
      </c>
      <c r="AN36" s="12" t="str">
        <f>VLOOKUP(AM36,'OXF C'!$F$51:$AV$70,43,FALSE)</f>
        <v>Alan Trinder</v>
      </c>
      <c r="AO36" s="12" t="s">
        <v>19</v>
      </c>
      <c r="AP36" s="12" t="s">
        <v>1</v>
      </c>
      <c r="AQ36" s="12" t="str">
        <f>VLOOKUP(AP36,'OXF C'!$G$51:$AV$70,42,FALSE)</f>
        <v>Adam Byles</v>
      </c>
      <c r="AR36" s="12" t="s">
        <v>19</v>
      </c>
      <c r="AS36" s="12" t="s">
        <v>1</v>
      </c>
      <c r="AT36" s="12" t="str">
        <f>VLOOKUP(AS36,'OXF C'!$K$51:$AV$70,38,FALSE)</f>
        <v>Max Crowther</v>
      </c>
      <c r="AU36" s="2"/>
      <c r="AV36" s="2"/>
      <c r="AW36" s="2"/>
      <c r="AX36" s="2"/>
      <c r="AY36" s="2"/>
      <c r="AZ36" s="2"/>
      <c r="BA36" s="2"/>
      <c r="BB36" s="2"/>
      <c r="BC36" s="2"/>
      <c r="BD36" s="2"/>
      <c r="BE36" s="2"/>
      <c r="BF36" s="2"/>
      <c r="BG36" s="2"/>
      <c r="BH36" s="2"/>
      <c r="BI36" s="2"/>
      <c r="BJ36" s="58"/>
      <c r="BK36" s="58"/>
      <c r="BL36" s="58"/>
      <c r="BM36" s="58"/>
      <c r="BN36" s="58"/>
      <c r="BO36" s="58"/>
      <c r="BP36" s="58"/>
    </row>
    <row r="37" spans="1:68" ht="18.95" customHeight="1">
      <c r="A37" s="9">
        <v>5</v>
      </c>
      <c r="B37" s="364" t="s">
        <v>831</v>
      </c>
      <c r="C37" s="108">
        <v>3.7884259259259256E-3</v>
      </c>
      <c r="D37" s="41" t="str">
        <f t="shared" si="27"/>
        <v>Joseph Richardson</v>
      </c>
      <c r="E37" s="41" t="str">
        <f t="shared" si="28"/>
        <v>OXFORD CITY</v>
      </c>
      <c r="F37" s="64"/>
      <c r="G37" s="64"/>
      <c r="H37" s="426"/>
      <c r="I37" s="9">
        <v>5</v>
      </c>
      <c r="J37" s="364" t="s">
        <v>835</v>
      </c>
      <c r="K37" s="108">
        <v>4.0662037037037038E-3</v>
      </c>
      <c r="L37" s="41" t="str">
        <f t="shared" si="29"/>
        <v>William Sims</v>
      </c>
      <c r="M37" s="41" t="str">
        <f t="shared" si="30"/>
        <v>BICESTER</v>
      </c>
      <c r="N37" s="64"/>
      <c r="O37" s="64"/>
      <c r="P37" s="2"/>
      <c r="Q37" s="48" t="s">
        <v>20</v>
      </c>
      <c r="R37" s="48" t="s">
        <v>19</v>
      </c>
      <c r="S37" s="48">
        <f>IF(Q37=B33,8)+IF(Q37=B34,7)+IF(Q37=B35,6)+IF(Q37=B36,5)+IF(Q37=B37,4)+IF(Q37=B38,3)+IF(Q37=B39,2)+IF(Q37=B40,1)+IF(R37=B33,8)+IF(R37=B34,7)+IF(R37=B35,6)+IF(R37=B36,5)+IF(R37=B37,4)+IF(R37=B38,3)+IF(R37=B39,2)+IF(R37=B40,1)</f>
        <v>4</v>
      </c>
      <c r="T37" s="48">
        <f>IF(R37=J33,8)+IF(R37=J34,7)+IF(R37=J35,6)+IF(R37=J36,5)+IF(R37=J37,4)+IF(R37=J38,3)+IF(R37=J39,2)+IF(R37=J40,1)+IF(Q37=J33,8)+IF(Q37=J34,7)+IF(Q37=J35,6)+IF(Q37=J36,5)+IF(Q37=J37,4)+IF(Q37=J38,3)+IF(Q37=J39,2)+IF(Q37=J40,1)</f>
        <v>5</v>
      </c>
      <c r="U37" s="2"/>
      <c r="V37" s="12"/>
      <c r="W37" s="12"/>
      <c r="X37" s="12"/>
      <c r="Y37" s="12"/>
      <c r="Z37" s="12">
        <f>S37+T37</f>
        <v>9</v>
      </c>
      <c r="AA37" s="12"/>
      <c r="AB37" s="191"/>
      <c r="AC37" s="12"/>
      <c r="AD37" s="2"/>
      <c r="AE37" s="397" t="s">
        <v>223</v>
      </c>
      <c r="AF37" s="12" t="s">
        <v>188</v>
      </c>
      <c r="AG37" s="12" t="s">
        <v>0</v>
      </c>
      <c r="AH37" s="12" t="str">
        <f>VLOOKUP(AG37,RAD!$H$51:$AV$70,41,FALSE)</f>
        <v>Darren Smith</v>
      </c>
      <c r="AI37" s="12" t="s">
        <v>188</v>
      </c>
      <c r="AJ37" s="12" t="s">
        <v>0</v>
      </c>
      <c r="AK37" s="12" t="str">
        <f>VLOOKUP(AJ37,RAD!$J$51:$AV$70,39,FALSE)</f>
        <v>Rory Sear</v>
      </c>
      <c r="AL37" s="12" t="s">
        <v>188</v>
      </c>
      <c r="AM37" s="12" t="s">
        <v>0</v>
      </c>
      <c r="AN37" s="12" t="str">
        <f>VLOOKUP(AM37,RAD!$F$51:$AV$70,43,FALSE)</f>
        <v>Robert Calkin</v>
      </c>
      <c r="AO37" s="12" t="s">
        <v>188</v>
      </c>
      <c r="AP37" s="12" t="s">
        <v>0</v>
      </c>
      <c r="AQ37" s="12" t="str">
        <f>VLOOKUP(AP37,RAD!$G$51:$AV$70,42,FALSE)</f>
        <v>Robert Calkin</v>
      </c>
      <c r="AR37" s="12" t="s">
        <v>188</v>
      </c>
      <c r="AS37" s="12" t="s">
        <v>0</v>
      </c>
      <c r="AT37" s="12" t="str">
        <f>VLOOKUP(AS37,RAD!$K$51:$AV$70,38,FALSE)</f>
        <v>Will Smith</v>
      </c>
      <c r="AU37" s="2"/>
      <c r="AV37" s="2"/>
      <c r="AW37" s="2"/>
      <c r="AX37" s="2"/>
      <c r="AY37" s="2"/>
      <c r="AZ37" s="2"/>
      <c r="BA37" s="2"/>
      <c r="BB37" s="2"/>
      <c r="BC37" s="2"/>
      <c r="BD37" s="2"/>
      <c r="BE37" s="2"/>
      <c r="BF37" s="2"/>
      <c r="BG37" s="2"/>
      <c r="BH37" s="2"/>
      <c r="BI37" s="2"/>
      <c r="BJ37" s="58"/>
      <c r="BK37" s="58"/>
      <c r="BL37" s="58"/>
      <c r="BM37" s="58"/>
      <c r="BN37" s="58"/>
      <c r="BO37" s="58"/>
      <c r="BP37" s="58"/>
    </row>
    <row r="38" spans="1:68" ht="18.95" customHeight="1">
      <c r="A38" s="9">
        <v>6</v>
      </c>
      <c r="B38" s="364" t="s">
        <v>413</v>
      </c>
      <c r="C38" s="108">
        <v>3.8694444444444445E-3</v>
      </c>
      <c r="D38" s="41" t="str">
        <f t="shared" si="27"/>
        <v>Tom Cousins</v>
      </c>
      <c r="E38" s="41" t="str">
        <f t="shared" si="28"/>
        <v>BICESTER</v>
      </c>
      <c r="F38" s="64"/>
      <c r="G38" s="64"/>
      <c r="H38" s="426"/>
      <c r="I38" s="9">
        <v>6</v>
      </c>
      <c r="J38" s="107"/>
      <c r="K38" s="108" t="s">
        <v>61</v>
      </c>
      <c r="L38" s="41" t="str">
        <f t="shared" si="29"/>
        <v/>
      </c>
      <c r="M38" s="41" t="str">
        <f t="shared" si="30"/>
        <v/>
      </c>
      <c r="N38" s="64"/>
      <c r="O38" s="64"/>
      <c r="P38" s="2"/>
      <c r="Q38" s="48" t="s">
        <v>188</v>
      </c>
      <c r="R38" s="48" t="s">
        <v>189</v>
      </c>
      <c r="S38" s="48">
        <f>IF(Q38=B33,8)+IF(Q38=B34,7)+IF(Q38=B35,6)+IF(Q38=B36,5)+IF(Q38=B37,4)+IF(Q38=B38,3)+IF(Q38=B39,2)+IF(Q38=B40,1)+IF(R38=B33,8)+IF(R38=B34,7)+IF(R38=B35,6)+IF(R38=B36,5)+IF(R38=B37,4)+IF(R38=B38,3)+IF(R38=B39,2)+IF(R38=B40,1)</f>
        <v>6</v>
      </c>
      <c r="T38" s="48">
        <f>IF(R38=J33,8)+IF(R38=J34,7)+IF(R38=J35,6)+IF(R38=J36,5)+IF(R38=J37,4)+IF(R38=J38,3)+IF(R38=J39,2)+IF(R38=J40,1)+IF(Q38=J33,8)+IF(Q38=J34,7)+IF(Q38=J35,6)+IF(Q38=J36,5)+IF(Q38=J37,4)+IF(Q38=J38,3)+IF(Q38=J39,2)+IF(Q38=J40,1)</f>
        <v>7</v>
      </c>
      <c r="U38" s="2"/>
      <c r="V38" s="12"/>
      <c r="W38" s="12"/>
      <c r="X38" s="12"/>
      <c r="Y38" s="12"/>
      <c r="Z38" s="12"/>
      <c r="AA38" s="12">
        <f>S38+T38</f>
        <v>13</v>
      </c>
      <c r="AB38" s="191"/>
      <c r="AC38" s="12"/>
      <c r="AD38" s="2"/>
      <c r="AE38" s="397"/>
      <c r="AF38" s="12" t="s">
        <v>189</v>
      </c>
      <c r="AG38" s="12" t="s">
        <v>1</v>
      </c>
      <c r="AH38" s="12" t="str">
        <f>VLOOKUP(AG38,RAD!$H$51:$AV$70,41,FALSE)</f>
        <v>Brett Halsey</v>
      </c>
      <c r="AI38" s="12" t="s">
        <v>189</v>
      </c>
      <c r="AJ38" s="12" t="s">
        <v>1</v>
      </c>
      <c r="AK38" s="12" t="str">
        <f>VLOOKUP(AJ38,RAD!$J$51:$AV$70,39,FALSE)</f>
        <v>Brett Halsey</v>
      </c>
      <c r="AL38" s="12" t="s">
        <v>189</v>
      </c>
      <c r="AM38" s="12" t="s">
        <v>1</v>
      </c>
      <c r="AN38" s="12" t="str">
        <f>VLOOKUP(AM38,RAD!$F$51:$AV$70,43,FALSE)</f>
        <v>Adam Blackwell</v>
      </c>
      <c r="AO38" s="12" t="s">
        <v>189</v>
      </c>
      <c r="AP38" s="12" t="s">
        <v>1</v>
      </c>
      <c r="AQ38" s="12" t="str">
        <f>VLOOKUP(AP38,RAD!$G$51:$AV$70,42,FALSE)</f>
        <v>Will Smith</v>
      </c>
      <c r="AR38" s="12" t="s">
        <v>189</v>
      </c>
      <c r="AS38" s="12" t="s">
        <v>1</v>
      </c>
      <c r="AT38" s="12" t="str">
        <f>VLOOKUP(AS38,RAD!$K$51:$AV$70,38,FALSE)</f>
        <v>Robert Calkin</v>
      </c>
      <c r="AU38" s="2"/>
      <c r="AV38" s="2"/>
      <c r="AW38" s="2"/>
      <c r="AX38" s="2"/>
      <c r="AY38" s="2"/>
      <c r="AZ38" s="2"/>
      <c r="BA38" s="2"/>
      <c r="BB38" s="2"/>
      <c r="BC38" s="2"/>
      <c r="BD38" s="2"/>
      <c r="BE38" s="2"/>
      <c r="BF38" s="2"/>
      <c r="BG38" s="2"/>
      <c r="BH38" s="2"/>
      <c r="BI38" s="2"/>
      <c r="BJ38" s="58"/>
      <c r="BK38" s="58"/>
      <c r="BL38" s="58"/>
      <c r="BM38" s="58"/>
      <c r="BN38" s="58"/>
      <c r="BO38" s="58"/>
      <c r="BP38" s="58"/>
    </row>
    <row r="39" spans="1:68" ht="18.95" customHeight="1">
      <c r="A39" s="9">
        <v>7</v>
      </c>
      <c r="B39" s="364"/>
      <c r="C39" s="108" t="s">
        <v>61</v>
      </c>
      <c r="D39" s="41" t="str">
        <f t="shared" si="27"/>
        <v/>
      </c>
      <c r="E39" s="41" t="str">
        <f t="shared" si="28"/>
        <v/>
      </c>
      <c r="F39" s="64"/>
      <c r="G39" s="64"/>
      <c r="H39" s="426"/>
      <c r="I39" s="9">
        <v>7</v>
      </c>
      <c r="J39" s="107"/>
      <c r="K39" s="108" t="s">
        <v>61</v>
      </c>
      <c r="L39" s="41" t="str">
        <f t="shared" si="29"/>
        <v/>
      </c>
      <c r="M39" s="41" t="str">
        <f t="shared" si="30"/>
        <v/>
      </c>
      <c r="N39" s="64"/>
      <c r="O39" s="64"/>
      <c r="P39" s="2"/>
      <c r="Q39" s="48" t="s">
        <v>227</v>
      </c>
      <c r="R39" s="48" t="s">
        <v>228</v>
      </c>
      <c r="S39" s="48">
        <f>IF(Q39=B33,8)+IF(Q39=B34,7)+IF(Q39=B35,6)+IF(Q39=B36,5)+IF(Q39=B37,4)+IF(Q39=B38,3)+IF(Q39=B39,2)+IF(Q39=B40,1)+IF(R39=B33,8)+IF(R39=B34,7)+IF(R39=B35,6)+IF(R39=B36,5)+IF(R39=B37,4)+IF(R39=B38,3)+IF(R39=B39,2)+IF(R39=B40,1)</f>
        <v>0</v>
      </c>
      <c r="T39" s="48">
        <f>IF(R39=J33,8)+IF(R39=J34,7)+IF(R39=J35,6)+IF(R39=J36,5)+IF(R39=J37,4)+IF(R39=J38,3)+IF(R39=J39,2)+IF(R39=J40,1)+IF(Q39=J33,8)+IF(Q39=J34,7)+IF(Q39=J35,6)+IF(Q39=J36,5)+IF(Q39=J37,4)+IF(Q39=J38,3)+IF(Q39=J39,2)+IF(Q39=J40,1)</f>
        <v>0</v>
      </c>
      <c r="U39" s="2"/>
      <c r="V39" s="12"/>
      <c r="W39" s="12"/>
      <c r="X39" s="12"/>
      <c r="Y39" s="12"/>
      <c r="Z39" s="12"/>
      <c r="AA39" s="12"/>
      <c r="AB39" s="191">
        <f>S39+T39</f>
        <v>0</v>
      </c>
      <c r="AC39" s="12"/>
      <c r="AD39" s="2"/>
      <c r="AE39" s="397" t="s">
        <v>224</v>
      </c>
      <c r="AF39" s="12" t="s">
        <v>227</v>
      </c>
      <c r="AG39" s="12" t="s">
        <v>0</v>
      </c>
      <c r="AH39" s="12" t="e">
        <f>VLOOKUP(AG39,WHH!$H$51:$AV$70,41,FALSE)</f>
        <v>#N/A</v>
      </c>
      <c r="AI39" s="12" t="s">
        <v>227</v>
      </c>
      <c r="AJ39" s="12" t="s">
        <v>0</v>
      </c>
      <c r="AK39" s="12" t="e">
        <f>VLOOKUP(AJ39,WHH!$J$51:$AV$70,39,FALSE)</f>
        <v>#N/A</v>
      </c>
      <c r="AL39" s="12" t="s">
        <v>227</v>
      </c>
      <c r="AM39" s="12" t="s">
        <v>0</v>
      </c>
      <c r="AN39" s="12" t="e">
        <f>VLOOKUP(AM39,WHH!$F$51:$AV$70,43,FALSE)</f>
        <v>#N/A</v>
      </c>
      <c r="AO39" s="12" t="s">
        <v>227</v>
      </c>
      <c r="AP39" s="12" t="s">
        <v>0</v>
      </c>
      <c r="AQ39" s="12" t="e">
        <f>VLOOKUP(AP39,WHH!$G$51:$AV$70,42,FALSE)</f>
        <v>#N/A</v>
      </c>
      <c r="AR39" s="12" t="s">
        <v>227</v>
      </c>
      <c r="AS39" s="12" t="s">
        <v>0</v>
      </c>
      <c r="AT39" s="12" t="e">
        <f>VLOOKUP(AS39,WHH!$K$51:$AV$70,38,FALSE)</f>
        <v>#N/A</v>
      </c>
      <c r="AU39" s="2"/>
      <c r="AV39" s="2"/>
      <c r="AW39" s="2"/>
      <c r="AX39" s="2"/>
      <c r="AY39" s="2"/>
      <c r="AZ39" s="2"/>
      <c r="BA39" s="2"/>
      <c r="BB39" s="2"/>
      <c r="BC39" s="2"/>
      <c r="BD39" s="2"/>
      <c r="BE39" s="2"/>
      <c r="BF39" s="2"/>
      <c r="BG39" s="2"/>
      <c r="BH39" s="2"/>
      <c r="BI39" s="2"/>
      <c r="BJ39" s="58"/>
      <c r="BK39" s="58"/>
      <c r="BL39" s="58"/>
      <c r="BM39" s="58"/>
      <c r="BN39" s="58"/>
      <c r="BO39" s="58"/>
      <c r="BP39" s="58"/>
    </row>
    <row r="40" spans="1:68" ht="18.95" customHeight="1">
      <c r="A40" s="9">
        <v>8</v>
      </c>
      <c r="B40" s="364"/>
      <c r="C40" s="108" t="s">
        <v>61</v>
      </c>
      <c r="D40" s="41" t="str">
        <f t="shared" si="27"/>
        <v/>
      </c>
      <c r="E40" s="41" t="str">
        <f t="shared" si="28"/>
        <v/>
      </c>
      <c r="F40" s="64"/>
      <c r="G40" s="64"/>
      <c r="H40" s="427"/>
      <c r="I40" s="9">
        <v>8</v>
      </c>
      <c r="J40" s="107"/>
      <c r="K40" s="108" t="s">
        <v>61</v>
      </c>
      <c r="L40" s="41" t="str">
        <f t="shared" si="29"/>
        <v/>
      </c>
      <c r="M40" s="41" t="str">
        <f t="shared" si="30"/>
        <v/>
      </c>
      <c r="N40" s="64"/>
      <c r="O40" s="64"/>
      <c r="P40" s="2"/>
      <c r="Q40" s="48" t="s">
        <v>208</v>
      </c>
      <c r="R40" s="48" t="s">
        <v>211</v>
      </c>
      <c r="S40" s="48">
        <f>IF(Q40=B33,8)+IF(Q40=B34,7)+IF(Q40=B35,6)+IF(Q40=B36,5)+IF(Q40=B37,4)+IF(Q40=B38,3)+IF(Q40=B39,2)+IF(Q40=B40,1)+IF(R40=B33,8)+IF(R40=B34,7)+IF(R40=B35,6)+IF(R40=B36,5)+IF(R40=B37,4)+IF(R40=B38,3)+IF(R40=B39,2)+IF(R40=B40,1)</f>
        <v>0</v>
      </c>
      <c r="T40" s="48">
        <f>IF(R40=J33,8)+IF(R40=J34,7)+IF(R40=J35,6)+IF(R40=J36,5)+IF(R40=J37,4)+IF(R40=J38,3)+IF(R40=J39,2)+IF(R40=J40,1)+IF(Q40=J33,8)+IF(Q40=J34,7)+IF(Q40=J35,6)+IF(Q40=J36,5)+IF(Q40=J37,4)+IF(Q40=J38,3)+IF(Q40=J39,2)+IF(Q40=J40,1)</f>
        <v>0</v>
      </c>
      <c r="U40" s="2"/>
      <c r="V40" s="12"/>
      <c r="W40" s="12"/>
      <c r="X40" s="12"/>
      <c r="Y40" s="12"/>
      <c r="Z40" s="12"/>
      <c r="AA40" s="12"/>
      <c r="AB40" s="191"/>
      <c r="AC40" s="12">
        <f>S40+T40</f>
        <v>0</v>
      </c>
      <c r="AD40" s="2"/>
      <c r="AE40" s="397"/>
      <c r="AF40" s="12" t="s">
        <v>228</v>
      </c>
      <c r="AG40" s="12" t="s">
        <v>1</v>
      </c>
      <c r="AH40" s="12" t="e">
        <f>VLOOKUP(AG40,WHH!$H$51:$AV$70,41,FALSE)</f>
        <v>#N/A</v>
      </c>
      <c r="AI40" s="12" t="s">
        <v>228</v>
      </c>
      <c r="AJ40" s="12" t="s">
        <v>1</v>
      </c>
      <c r="AK40" s="12" t="e">
        <f>VLOOKUP(AJ40,WHH!$J$51:$AV$70,39,FALSE)</f>
        <v>#N/A</v>
      </c>
      <c r="AL40" s="12" t="s">
        <v>228</v>
      </c>
      <c r="AM40" s="12" t="s">
        <v>1</v>
      </c>
      <c r="AN40" s="12" t="e">
        <f>VLOOKUP(AM40,WHH!$F$51:$AV$70,43,FALSE)</f>
        <v>#N/A</v>
      </c>
      <c r="AO40" s="12" t="s">
        <v>228</v>
      </c>
      <c r="AP40" s="12" t="s">
        <v>1</v>
      </c>
      <c r="AQ40" s="12" t="e">
        <f>VLOOKUP(AP40,WHH!$G$51:$AV$70,42,FALSE)</f>
        <v>#N/A</v>
      </c>
      <c r="AR40" s="12" t="s">
        <v>228</v>
      </c>
      <c r="AS40" s="12" t="s">
        <v>1</v>
      </c>
      <c r="AT40" s="12" t="e">
        <f>VLOOKUP(AS40,WHH!$K$51:$AV$70,38,FALSE)</f>
        <v>#N/A</v>
      </c>
      <c r="AU40" s="2"/>
      <c r="AV40" s="2"/>
      <c r="AW40" s="2"/>
      <c r="AX40" s="2"/>
      <c r="AY40" s="2"/>
      <c r="AZ40" s="2"/>
      <c r="BA40" s="2"/>
      <c r="BB40" s="2"/>
      <c r="BC40" s="2"/>
      <c r="BD40" s="2"/>
      <c r="BE40" s="2"/>
      <c r="BF40" s="2"/>
      <c r="BG40" s="2"/>
      <c r="BH40" s="2"/>
      <c r="BI40" s="2"/>
      <c r="BJ40" s="58"/>
      <c r="BK40" s="58"/>
      <c r="BL40" s="58"/>
      <c r="BM40" s="58"/>
      <c r="BN40" s="58"/>
      <c r="BO40" s="58"/>
      <c r="BP40" s="58"/>
    </row>
    <row r="41" spans="1:68" ht="18.95" customHeight="1">
      <c r="A41" s="206" t="s">
        <v>0</v>
      </c>
      <c r="B41" s="422" t="s">
        <v>179</v>
      </c>
      <c r="C41" s="423"/>
      <c r="D41" s="423"/>
      <c r="E41" s="423"/>
      <c r="F41" s="423"/>
      <c r="G41" s="424"/>
      <c r="H41" s="207"/>
      <c r="I41" s="206" t="s">
        <v>1</v>
      </c>
      <c r="J41" s="422" t="str">
        <f>B41</f>
        <v>UNDER 13 BOYS 75m hurdles</v>
      </c>
      <c r="K41" s="423"/>
      <c r="L41" s="423"/>
      <c r="M41" s="423"/>
      <c r="N41" s="423"/>
      <c r="O41" s="424"/>
      <c r="P41" s="2"/>
      <c r="Q41" s="96"/>
      <c r="R41" s="96"/>
      <c r="S41" s="48"/>
      <c r="T41" s="48"/>
      <c r="U41" s="2"/>
      <c r="V41" s="12"/>
      <c r="W41" s="12"/>
      <c r="X41" s="12"/>
      <c r="Y41" s="12"/>
      <c r="Z41" s="12"/>
      <c r="AA41" s="12"/>
      <c r="AB41" s="191"/>
      <c r="AC41" s="12"/>
      <c r="AD41" s="2"/>
      <c r="AE41" s="397" t="s">
        <v>225</v>
      </c>
      <c r="AF41" s="12" t="s">
        <v>208</v>
      </c>
      <c r="AG41" s="2" t="s">
        <v>0</v>
      </c>
      <c r="AH41" s="12" t="str">
        <f>VLOOKUP(AG41,WRR!$H$51:$AV$70,41,FALSE)</f>
        <v>ELLIOT WANT</v>
      </c>
      <c r="AI41" s="12" t="s">
        <v>208</v>
      </c>
      <c r="AJ41" s="2" t="s">
        <v>0</v>
      </c>
      <c r="AK41" s="12" t="e">
        <f>VLOOKUP(AJ41,WRR!$J$51:$AV$70,39,FALSE)</f>
        <v>#N/A</v>
      </c>
      <c r="AL41" s="12" t="s">
        <v>208</v>
      </c>
      <c r="AM41" s="2" t="s">
        <v>0</v>
      </c>
      <c r="AN41" s="12" t="e">
        <f>VLOOKUP(AM41,WRR!$F$51:$AV$70,43,FALSE)</f>
        <v>#N/A</v>
      </c>
      <c r="AO41" s="12" t="s">
        <v>208</v>
      </c>
      <c r="AP41" s="2" t="s">
        <v>0</v>
      </c>
      <c r="AQ41" s="12" t="str">
        <f>VLOOKUP(AP41,WRR!$G$51:$AV$70,42,FALSE)</f>
        <v>ELLIOT WANT</v>
      </c>
      <c r="AR41" s="12" t="s">
        <v>208</v>
      </c>
      <c r="AS41" s="2" t="s">
        <v>0</v>
      </c>
      <c r="AT41" s="12" t="e">
        <f>VLOOKUP(AS41,WRR!$K$51:$AV$70,38,FALSE)</f>
        <v>#N/A</v>
      </c>
      <c r="AU41" s="31"/>
      <c r="AV41" s="31"/>
      <c r="AW41" s="31"/>
      <c r="AX41" s="31"/>
      <c r="AY41" s="31"/>
      <c r="AZ41" s="31"/>
      <c r="BA41" s="31"/>
      <c r="BB41" s="31"/>
      <c r="BC41" s="31"/>
      <c r="BD41" s="31"/>
      <c r="BE41" s="31"/>
      <c r="BF41" s="31"/>
      <c r="BG41" s="31"/>
      <c r="BH41" s="31"/>
      <c r="BI41" s="2"/>
      <c r="BJ41" s="58"/>
      <c r="BK41" s="58"/>
      <c r="BL41" s="58"/>
      <c r="BM41" s="58"/>
      <c r="BN41" s="58"/>
      <c r="BO41" s="58"/>
      <c r="BP41" s="58"/>
    </row>
    <row r="42" spans="1:68" ht="18.95" customHeight="1">
      <c r="A42" s="9">
        <v>1</v>
      </c>
      <c r="B42" s="364" t="s">
        <v>437</v>
      </c>
      <c r="C42" s="97">
        <v>14.68</v>
      </c>
      <c r="D42" s="41" t="str">
        <f>IF(B42=0,"",VLOOKUP(B42,$AR$8:$AT$23,3,FALSE))</f>
        <v>Joe Willey</v>
      </c>
      <c r="E42" s="41" t="str">
        <f>IF(B42=0,"",VLOOKUP(B42,$AU$8:$AW$23,3,FALSE))</f>
        <v>TEAM KENNET</v>
      </c>
      <c r="F42" s="64" t="str">
        <f>IF(C42="","",IF($AU$50="F"," ",IF($AU$50="T",IF(C42&lt;=$AK$50,"G1",IF(C42&lt;=$AN$50,"G2",IF(C42&lt;=$AQ$50,"G3",IF(C42&lt;=$AT$50,"G4","")))))))</f>
        <v>G4</v>
      </c>
      <c r="G42" s="64" t="str">
        <f>IF(C42&lt;=BP11,"AW"," ")</f>
        <v>AW</v>
      </c>
      <c r="H42" s="425"/>
      <c r="I42" s="9">
        <v>1</v>
      </c>
      <c r="J42" s="364" t="s">
        <v>833</v>
      </c>
      <c r="K42" s="97">
        <v>15.73</v>
      </c>
      <c r="L42" s="41" t="str">
        <f>IF(J42=0,"",VLOOKUP(J42,$AR$8:$AT$23,3,FALSE))</f>
        <v>Jack Judson</v>
      </c>
      <c r="M42" s="41" t="str">
        <f>IF(J42=0,"",VLOOKUP(J42,$AU$8:$AW$23,3,FALSE))</f>
        <v>OXFORD CITY</v>
      </c>
      <c r="N42" s="64" t="str">
        <f>IF(K42="","",IF($AU$50="F"," ",IF($AU$50="T",IF(K42&lt;=$AK$50,"G1",IF(K42&lt;=$AN$50,"G2",IF(K42&lt;=$AQ$50,"G3",IF(K42&lt;=$AT$50,"G4","")))))))</f>
        <v/>
      </c>
      <c r="O42" s="64" t="str">
        <f>IF(K42&lt;=BP11,"AW"," ")</f>
        <v>AW</v>
      </c>
      <c r="P42" s="2"/>
      <c r="Q42" s="192" t="s">
        <v>0</v>
      </c>
      <c r="R42" s="192" t="s">
        <v>210</v>
      </c>
      <c r="S42" s="192">
        <f>IF(Q42=B42,8)+IF(Q42=B43,7)+IF(Q42=B44,6)+IF(Q42=B45,5)+IF(Q42=B46,4)+IF(Q42=B47,3)+IF(Q42=B48,2)+IF(Q42=B49,1)+IF(R42=B42,8)+IF(R42=B43,7)+IF(R42=B44,6)+IF(R42=B45,5)+IF(R42=B46,4)+IF(R42=B47,3)+IF(R42=B48,2)+IF(R42=B49,1)</f>
        <v>0</v>
      </c>
      <c r="T42" s="192">
        <f>IF(Q42=J42,8)+IF(Q42=J43,7)+IF(Q42=J44,6)+IF(Q42=J45,5)+IF(Q42=J46,4)+IF(Q42=J47,3)+IF(Q42=J48,2)+IF(Q42=J49,1)+IF(R42=J42,8)+IF(R42=J43,7)+IF(R42=J44,6)+IF(R42=J45,5)+IF(R42=J46,4)+IF(R42=J47,3)+IF(R42=J48,2)+IF(R42=J49,1)</f>
        <v>0</v>
      </c>
      <c r="U42" s="2"/>
      <c r="V42" s="95">
        <f>S42+T42</f>
        <v>0</v>
      </c>
      <c r="W42" s="12"/>
      <c r="X42" s="12"/>
      <c r="Y42" s="12"/>
      <c r="Z42" s="12"/>
      <c r="AA42" s="12"/>
      <c r="AB42" s="191"/>
      <c r="AC42" s="12"/>
      <c r="AD42" s="2"/>
      <c r="AE42" s="397"/>
      <c r="AF42" s="12" t="s">
        <v>211</v>
      </c>
      <c r="AG42" s="2" t="s">
        <v>1</v>
      </c>
      <c r="AH42" s="12" t="str">
        <f>VLOOKUP(AG42,WRR!$H$51:$AV$70,41,FALSE)</f>
        <v>SAM GODWOOD</v>
      </c>
      <c r="AI42" s="12" t="s">
        <v>211</v>
      </c>
      <c r="AJ42" s="2" t="s">
        <v>1</v>
      </c>
      <c r="AK42" s="12" t="e">
        <f>VLOOKUP(AJ42,WRR!$J$51:$AV$70,39,FALSE)</f>
        <v>#N/A</v>
      </c>
      <c r="AL42" s="12" t="s">
        <v>211</v>
      </c>
      <c r="AM42" s="2" t="s">
        <v>1</v>
      </c>
      <c r="AN42" s="12" t="e">
        <f>VLOOKUP(AM42,WRR!$F$51:$AV$70,43,FALSE)</f>
        <v>#N/A</v>
      </c>
      <c r="AO42" s="12" t="s">
        <v>211</v>
      </c>
      <c r="AP42" s="2" t="s">
        <v>1</v>
      </c>
      <c r="AQ42" s="12" t="str">
        <f>VLOOKUP(AP42,WRR!$G$51:$AV$70,42,FALSE)</f>
        <v>DAN CUNNINGHAM</v>
      </c>
      <c r="AR42" s="12" t="s">
        <v>211</v>
      </c>
      <c r="AS42" s="2" t="s">
        <v>1</v>
      </c>
      <c r="AT42" s="12" t="e">
        <f>VLOOKUP(AS42,WRR!$K$51:$AV$70,38,FALSE)</f>
        <v>#N/A</v>
      </c>
      <c r="AU42" s="2"/>
      <c r="AV42" s="2"/>
      <c r="AW42" s="2"/>
      <c r="AX42" s="2"/>
      <c r="AY42" s="2"/>
      <c r="AZ42" s="2"/>
      <c r="BA42" s="2"/>
      <c r="BB42" s="2"/>
      <c r="BC42" s="2"/>
      <c r="BD42" s="2"/>
      <c r="BE42" s="2"/>
      <c r="BF42" s="2"/>
      <c r="BG42" s="2"/>
      <c r="BH42" s="2"/>
      <c r="BI42" s="2"/>
      <c r="BJ42" s="58"/>
      <c r="BK42" s="58"/>
      <c r="BL42" s="58"/>
      <c r="BM42" s="58"/>
      <c r="BN42" s="58"/>
      <c r="BO42" s="58"/>
      <c r="BP42" s="58"/>
    </row>
    <row r="43" spans="1:68" ht="18.95" customHeight="1">
      <c r="A43" s="9">
        <v>2</v>
      </c>
      <c r="B43" s="364" t="s">
        <v>831</v>
      </c>
      <c r="C43" s="97">
        <v>15.61</v>
      </c>
      <c r="D43" s="41" t="str">
        <f t="shared" ref="D43:D49" si="31">IF(B43=0,"",VLOOKUP(B43,$AR$8:$AT$23,3,FALSE))</f>
        <v>Izaak Mcfarlane</v>
      </c>
      <c r="E43" s="41" t="str">
        <f t="shared" ref="E43:E49" si="32">IF(B43=0,"",VLOOKUP(B43,$AU$8:$AW$23,3,FALSE))</f>
        <v>OXFORD CITY</v>
      </c>
      <c r="F43" s="64" t="str">
        <f t="shared" ref="F43:F49" si="33">IF(C43="","",IF($AU$50="F"," ",IF($AU$50="T",IF(C43&lt;=$AK$50,"G1",IF(C43&lt;=$AN$50,"G2",IF(C43&lt;=$AQ$50,"G3",IF(C43&lt;=$AT$50,"G4","")))))))</f>
        <v/>
      </c>
      <c r="G43" s="64" t="str">
        <f t="shared" ref="G43:G49" si="34">IF(C43&lt;=BP12,"AW"," ")</f>
        <v>AW</v>
      </c>
      <c r="H43" s="426"/>
      <c r="I43" s="9">
        <v>2</v>
      </c>
      <c r="J43" s="364" t="s">
        <v>829</v>
      </c>
      <c r="K43" s="97">
        <v>16.22</v>
      </c>
      <c r="L43" s="41" t="str">
        <f t="shared" ref="L43:L49" si="35">IF(J43=0,"",VLOOKUP(J43,$AR$8:$AT$23,3,FALSE))</f>
        <v>Daniel Hockaday</v>
      </c>
      <c r="M43" s="41" t="str">
        <f t="shared" ref="M43:M49" si="36">IF(J43=0,"",VLOOKUP(J43,$AU$8:$AW$23,3,FALSE))</f>
        <v>TEAM KENNET</v>
      </c>
      <c r="N43" s="64" t="str">
        <f t="shared" ref="N43:N49" si="37">IF(K43="","",IF($AU$50="F"," ",IF($AU$50="T",IF(K43&lt;=$AK$50,"G1",IF(K43&lt;=$AN$50,"G2",IF(K43&lt;=$AQ$50,"G3",IF(K43&lt;=$AT$50,"G4","")))))))</f>
        <v/>
      </c>
      <c r="O43" s="64" t="str">
        <f t="shared" ref="O43:O49" si="38">IF(K43&lt;=BP12,"AW"," ")</f>
        <v xml:space="preserve"> </v>
      </c>
      <c r="P43" s="2"/>
      <c r="Q43" s="48" t="s">
        <v>190</v>
      </c>
      <c r="R43" s="48" t="s">
        <v>191</v>
      </c>
      <c r="S43" s="48">
        <f>IF(Q43=B42,8)+IF(Q43=B43,7)+IF(Q43=B44,6)+IF(Q43=B45,5)+IF(Q43=B46,4)+IF(Q43=B47,3)+IF(Q43=B48,2)+IF(Q43=B49,1)+IF(R43=B42,8)+IF(R43=B43,7)+IF(R43=B44,6)+IF(R43=B45,5)+IF(R43=B46,4)+IF(R43=B47,3)+IF(R43=B48,2)+IF(R43=B49,1)</f>
        <v>5</v>
      </c>
      <c r="T43" s="48">
        <f>IF(R43=J42,8)+IF(R43=J43,7)+IF(R43=J44,6)+IF(R43=J45,5)+IF(R43=J46,4)+IF(R43=J47,3)+IF(R43=J48,2)+IF(R43=J49,1)+IF(Q43=J42,8)+IF(Q43=J43,7)+IF(Q43=J44,6)+IF(Q43=J45,5)+IF(Q43=J46,4)+IF(Q43=J47,3)+IF(Q43=J48,2)+IF(Q43=J49,1)</f>
        <v>0</v>
      </c>
      <c r="U43" s="2"/>
      <c r="V43" s="12"/>
      <c r="W43" s="12">
        <f>S43+T43</f>
        <v>5</v>
      </c>
      <c r="X43" s="12"/>
      <c r="Y43" s="12"/>
      <c r="Z43" s="12"/>
      <c r="AA43" s="12"/>
      <c r="AB43" s="191"/>
      <c r="AC43" s="12"/>
      <c r="AD43" s="2"/>
      <c r="AE43" s="2"/>
    </row>
    <row r="44" spans="1:68" ht="18.95" customHeight="1">
      <c r="A44" s="9">
        <v>3</v>
      </c>
      <c r="B44" s="364" t="s">
        <v>828</v>
      </c>
      <c r="C44" s="97">
        <v>16.760000000000002</v>
      </c>
      <c r="D44" s="41" t="str">
        <f t="shared" si="31"/>
        <v>Brett Halsey</v>
      </c>
      <c r="E44" s="41" t="str">
        <f t="shared" si="32"/>
        <v>RADLEY</v>
      </c>
      <c r="F44" s="64" t="str">
        <f t="shared" si="33"/>
        <v/>
      </c>
      <c r="G44" s="64" t="str">
        <f t="shared" si="34"/>
        <v xml:space="preserve"> </v>
      </c>
      <c r="H44" s="426"/>
      <c r="I44" s="9">
        <v>3</v>
      </c>
      <c r="J44" s="37"/>
      <c r="K44" s="97" t="s">
        <v>61</v>
      </c>
      <c r="L44" s="41" t="str">
        <f t="shared" si="35"/>
        <v/>
      </c>
      <c r="M44" s="41" t="str">
        <f t="shared" si="36"/>
        <v/>
      </c>
      <c r="N44" s="64" t="str">
        <f t="shared" si="37"/>
        <v/>
      </c>
      <c r="O44" s="64" t="str">
        <f t="shared" si="38"/>
        <v xml:space="preserve"> </v>
      </c>
      <c r="P44" s="2"/>
      <c r="Q44" s="48" t="s">
        <v>1</v>
      </c>
      <c r="R44" s="48" t="s">
        <v>209</v>
      </c>
      <c r="S44" s="48">
        <f>IF(Q44=B42,8)+IF(Q44=B43,7)+IF(Q44=B44,6)+IF(Q44=B45,5)+IF(Q44=B46,4)+IF(Q44=B47,3)+IF(Q44=B48,2)+IF(Q44=B49,1)+IF(R44=B42,8)+IF(R44=B43,7)+IF(R44=B44,6)+IF(R44=B45,5)+IF(R44=B46,4)+IF(R44=B47,3)+IF(R44=B48,2)+IF(R44=B49,1)</f>
        <v>0</v>
      </c>
      <c r="T44" s="48">
        <f>IF(R44=J42,8)+IF(R44=J43,7)+IF(R44=J44,6)+IF(R44=J45,5)+IF(R44=J46,4)+IF(R44=J47,3)+IF(R44=J48,2)+IF(R44=J49,1)+IF(Q44=J42,8)+IF(Q44=J43,7)+IF(Q44=J44,6)+IF(Q44=J45,5)+IF(Q44=J46,4)+IF(Q44=J47,3)+IF(Q44=J48,2)+IF(Q44=J49,1)</f>
        <v>0</v>
      </c>
      <c r="U44" s="2"/>
      <c r="V44" s="12"/>
      <c r="W44" s="12"/>
      <c r="X44" s="12">
        <f>S44+T44</f>
        <v>0</v>
      </c>
      <c r="Y44" s="12"/>
      <c r="Z44" s="12"/>
      <c r="AA44" s="12"/>
      <c r="AB44" s="191"/>
      <c r="AC44" s="12"/>
      <c r="AD44" s="2"/>
      <c r="AE44" s="2"/>
    </row>
    <row r="45" spans="1:68" ht="18.95" customHeight="1">
      <c r="A45" s="9">
        <v>4</v>
      </c>
      <c r="B45" s="364" t="s">
        <v>830</v>
      </c>
      <c r="C45" s="97">
        <v>17.79</v>
      </c>
      <c r="D45" s="41" t="str">
        <f t="shared" si="31"/>
        <v>KIT DUGGAN</v>
      </c>
      <c r="E45" s="41" t="str">
        <f t="shared" si="32"/>
        <v>BANBURY</v>
      </c>
      <c r="F45" s="64" t="str">
        <f t="shared" si="33"/>
        <v/>
      </c>
      <c r="G45" s="64" t="str">
        <f t="shared" si="34"/>
        <v xml:space="preserve"> </v>
      </c>
      <c r="H45" s="426"/>
      <c r="I45" s="9">
        <v>4</v>
      </c>
      <c r="J45" s="37"/>
      <c r="K45" s="97" t="s">
        <v>61</v>
      </c>
      <c r="L45" s="41" t="str">
        <f t="shared" si="35"/>
        <v/>
      </c>
      <c r="M45" s="41" t="str">
        <f t="shared" si="36"/>
        <v/>
      </c>
      <c r="N45" s="64" t="str">
        <f t="shared" si="37"/>
        <v/>
      </c>
      <c r="O45" s="64" t="str">
        <f t="shared" si="38"/>
        <v xml:space="preserve"> </v>
      </c>
      <c r="P45" s="2"/>
      <c r="Q45" s="264" t="s">
        <v>258</v>
      </c>
      <c r="R45" s="264" t="s">
        <v>259</v>
      </c>
      <c r="S45" s="48">
        <f>IF(Q45=B42,8)+IF(Q45=B43,7)+IF(Q45=B44,6)+IF(Q45=B45,5)+IF(Q45=B46,4)+IF(Q45=B47,3)+IF(Q45=B48,2)+IF(Q45=B49,1)+IF(R45=B42,8)+IF(R45=B43,7)+IF(R45=B44,6)+IF(R45=B45,5)+IF(R45=B46,4)+IF(R45=B47,3)+IF(R45=B48,2)+IF(R45=B49,1)</f>
        <v>8</v>
      </c>
      <c r="T45" s="48">
        <f>IF(R45=J42,8)+IF(R45=J43,7)+IF(R45=J44,6)+IF(R45=J45,5)+IF(R45=J46,4)+IF(R45=J47,3)+IF(R45=J48,2)+IF(R45=J49,1)+IF(Q45=J42,8)+IF(Q45=J43,7)+IF(Q45=J44,6)+IF(Q45=J45,5)+IF(Q45=J46,4)+IF(Q45=J47,3)+IF(Q45=J48,2)+IF(Q45=J49,1)</f>
        <v>7</v>
      </c>
      <c r="U45" s="2"/>
      <c r="V45" s="12"/>
      <c r="W45" s="12"/>
      <c r="X45" s="12"/>
      <c r="Y45" s="12">
        <f>S45+T45</f>
        <v>15</v>
      </c>
      <c r="Z45" s="12"/>
      <c r="AA45" s="12"/>
      <c r="AB45" s="191"/>
      <c r="AC45" s="12"/>
      <c r="AD45" s="2"/>
      <c r="AE45" s="2"/>
      <c r="AF45" s="65"/>
      <c r="AG45" s="65"/>
      <c r="AH45" s="66" t="s">
        <v>16</v>
      </c>
      <c r="AI45" s="66"/>
      <c r="AJ45" s="66"/>
      <c r="AK45" s="66" t="s">
        <v>71</v>
      </c>
      <c r="AL45" s="66"/>
      <c r="AM45" s="66"/>
      <c r="AN45" s="66" t="s">
        <v>72</v>
      </c>
      <c r="AO45" s="66"/>
      <c r="AP45" s="66"/>
      <c r="AQ45" s="66" t="s">
        <v>73</v>
      </c>
      <c r="AR45" s="66"/>
      <c r="AS45" s="66"/>
      <c r="AT45" s="66" t="s">
        <v>74</v>
      </c>
      <c r="AU45" s="65"/>
      <c r="AV45" s="159"/>
    </row>
    <row r="46" spans="1:68" ht="18.95" customHeight="1">
      <c r="A46" s="9">
        <v>5</v>
      </c>
      <c r="B46" s="37"/>
      <c r="C46" s="97" t="s">
        <v>61</v>
      </c>
      <c r="D46" s="41" t="str">
        <f t="shared" si="31"/>
        <v/>
      </c>
      <c r="E46" s="41" t="str">
        <f t="shared" si="32"/>
        <v/>
      </c>
      <c r="F46" s="64" t="str">
        <f t="shared" si="33"/>
        <v/>
      </c>
      <c r="G46" s="64" t="str">
        <f t="shared" si="34"/>
        <v xml:space="preserve"> </v>
      </c>
      <c r="H46" s="426"/>
      <c r="I46" s="9">
        <v>5</v>
      </c>
      <c r="J46" s="37"/>
      <c r="K46" s="97" t="s">
        <v>61</v>
      </c>
      <c r="L46" s="41" t="str">
        <f t="shared" si="35"/>
        <v/>
      </c>
      <c r="M46" s="41" t="str">
        <f t="shared" si="36"/>
        <v/>
      </c>
      <c r="N46" s="64" t="str">
        <f t="shared" si="37"/>
        <v/>
      </c>
      <c r="O46" s="64" t="str">
        <f t="shared" si="38"/>
        <v xml:space="preserve"> </v>
      </c>
      <c r="P46" s="2"/>
      <c r="Q46" s="48" t="s">
        <v>20</v>
      </c>
      <c r="R46" s="48" t="s">
        <v>19</v>
      </c>
      <c r="S46" s="48">
        <f>IF(Q46=B42,8)+IF(Q46=B43,7)+IF(Q46=B44,6)+IF(Q46=B45,5)+IF(Q46=B46,4)+IF(Q46=B47,3)+IF(Q46=B48,2)+IF(Q46=B49,1)+IF(R46=B42,8)+IF(R46=B43,7)+IF(R46=B44,6)+IF(R46=B45,5)+IF(R46=B46,4)+IF(R46=B47,3)+IF(R46=B48,2)+IF(R46=B49,1)</f>
        <v>7</v>
      </c>
      <c r="T46" s="48">
        <f>IF(R46=J42,8)+IF(R46=J43,7)+IF(R46=J44,6)+IF(R46=J45,5)+IF(R46=J46,4)+IF(R46=J47,3)+IF(R46=J48,2)+IF(R46=J49,1)+IF(Q46=J42,8)+IF(Q46=J43,7)+IF(Q46=J44,6)+IF(Q46=J45,5)+IF(Q46=J46,4)+IF(Q46=J47,3)+IF(Q46=J48,2)+IF(Q46=J49,1)</f>
        <v>8</v>
      </c>
      <c r="U46" s="2"/>
      <c r="V46" s="12"/>
      <c r="W46" s="12"/>
      <c r="X46" s="12"/>
      <c r="Y46" s="12"/>
      <c r="Z46" s="12">
        <f>S46+T46</f>
        <v>15</v>
      </c>
      <c r="AA46" s="12"/>
      <c r="AB46" s="191"/>
      <c r="AC46" s="12"/>
      <c r="AD46" s="2"/>
      <c r="AE46" s="2"/>
      <c r="AF46" s="65"/>
      <c r="AG46" s="65"/>
      <c r="AH46" s="67" t="str">
        <f>grades!A44</f>
        <v>100m</v>
      </c>
      <c r="AI46" s="67"/>
      <c r="AJ46" s="67"/>
      <c r="AK46" s="67">
        <f>grades!C44</f>
        <v>12.9</v>
      </c>
      <c r="AL46" s="67"/>
      <c r="AM46" s="67"/>
      <c r="AN46" s="67">
        <f>grades!E44</f>
        <v>13.1</v>
      </c>
      <c r="AO46" s="67"/>
      <c r="AP46" s="67"/>
      <c r="AQ46" s="67">
        <f>grades!G44</f>
        <v>13.4</v>
      </c>
      <c r="AR46" s="67"/>
      <c r="AS46" s="67"/>
      <c r="AT46" s="67">
        <f>grades!I44</f>
        <v>13.9</v>
      </c>
      <c r="AU46" s="67" t="str">
        <f>grades!J4</f>
        <v>T</v>
      </c>
      <c r="AV46" s="160"/>
    </row>
    <row r="47" spans="1:68" ht="18.95" customHeight="1">
      <c r="A47" s="9">
        <v>6</v>
      </c>
      <c r="B47" s="37"/>
      <c r="C47" s="97" t="s">
        <v>61</v>
      </c>
      <c r="D47" s="41" t="str">
        <f t="shared" si="31"/>
        <v/>
      </c>
      <c r="E47" s="41" t="str">
        <f t="shared" si="32"/>
        <v/>
      </c>
      <c r="F47" s="64" t="str">
        <f t="shared" si="33"/>
        <v/>
      </c>
      <c r="G47" s="64" t="str">
        <f t="shared" si="34"/>
        <v xml:space="preserve"> </v>
      </c>
      <c r="H47" s="426"/>
      <c r="I47" s="9">
        <v>6</v>
      </c>
      <c r="J47" s="37"/>
      <c r="K47" s="97" t="s">
        <v>61</v>
      </c>
      <c r="L47" s="41" t="str">
        <f t="shared" si="35"/>
        <v/>
      </c>
      <c r="M47" s="41" t="str">
        <f t="shared" si="36"/>
        <v/>
      </c>
      <c r="N47" s="64" t="str">
        <f t="shared" si="37"/>
        <v/>
      </c>
      <c r="O47" s="64" t="str">
        <f t="shared" si="38"/>
        <v xml:space="preserve"> </v>
      </c>
      <c r="P47" s="2"/>
      <c r="Q47" s="48" t="s">
        <v>188</v>
      </c>
      <c r="R47" s="48" t="s">
        <v>189</v>
      </c>
      <c r="S47" s="48">
        <f>IF(Q47=B42,8)+IF(Q47=B43,7)+IF(Q47=B44,6)+IF(Q47=B45,5)+IF(Q47=B46,4)+IF(Q47=B47,3)+IF(Q47=B48,2)+IF(Q47=B49,1)+IF(R47=B42,8)+IF(R47=B43,7)+IF(R47=B44,6)+IF(R47=B45,5)+IF(R47=B46,4)+IF(R47=B47,3)+IF(R47=B48,2)+IF(R47=B49,1)</f>
        <v>6</v>
      </c>
      <c r="T47" s="48">
        <f>IF(R47=J42,8)+IF(R47=J43,7)+IF(R47=J44,6)+IF(R47=J45,5)+IF(R47=J46,4)+IF(R47=J47,3)+IF(R47=J48,2)+IF(R47=J49,1)+IF(Q47=J42,8)+IF(Q47=J43,7)+IF(Q47=J44,6)+IF(Q47=J45,5)+IF(Q47=J46,4)+IF(Q47=J47,3)+IF(Q47=J48,2)+IF(Q47=J49,1)</f>
        <v>0</v>
      </c>
      <c r="U47" s="2"/>
      <c r="V47" s="12"/>
      <c r="W47" s="12"/>
      <c r="X47" s="12"/>
      <c r="Y47" s="12"/>
      <c r="Z47" s="12"/>
      <c r="AA47" s="12">
        <f>S47+T47</f>
        <v>6</v>
      </c>
      <c r="AB47" s="191"/>
      <c r="AC47" s="12"/>
      <c r="AD47" s="2"/>
      <c r="AE47" s="2"/>
      <c r="AF47" s="65"/>
      <c r="AG47" s="65"/>
      <c r="AH47" s="67" t="str">
        <f>grades!A45</f>
        <v>200m</v>
      </c>
      <c r="AI47" s="67"/>
      <c r="AJ47" s="67"/>
      <c r="AK47" s="67">
        <f>grades!C45</f>
        <v>26.7</v>
      </c>
      <c r="AL47" s="67"/>
      <c r="AM47" s="67"/>
      <c r="AN47" s="67">
        <f>grades!E45</f>
        <v>27.6</v>
      </c>
      <c r="AO47" s="67"/>
      <c r="AP47" s="67"/>
      <c r="AQ47" s="67">
        <f>grades!G45</f>
        <v>28</v>
      </c>
      <c r="AR47" s="67"/>
      <c r="AS47" s="67"/>
      <c r="AT47" s="67">
        <f>grades!I45</f>
        <v>29</v>
      </c>
      <c r="AU47" s="67" t="str">
        <f>grades!J5</f>
        <v>T</v>
      </c>
      <c r="AV47" s="160"/>
    </row>
    <row r="48" spans="1:68" ht="18.95" customHeight="1">
      <c r="A48" s="9">
        <v>7</v>
      </c>
      <c r="B48" s="37"/>
      <c r="C48" s="97" t="s">
        <v>61</v>
      </c>
      <c r="D48" s="41" t="str">
        <f t="shared" si="31"/>
        <v/>
      </c>
      <c r="E48" s="41" t="str">
        <f t="shared" si="32"/>
        <v/>
      </c>
      <c r="F48" s="64" t="str">
        <f t="shared" si="33"/>
        <v/>
      </c>
      <c r="G48" s="64" t="str">
        <f t="shared" si="34"/>
        <v xml:space="preserve"> </v>
      </c>
      <c r="H48" s="426"/>
      <c r="I48" s="9">
        <v>7</v>
      </c>
      <c r="J48" s="37"/>
      <c r="K48" s="97" t="s">
        <v>61</v>
      </c>
      <c r="L48" s="41" t="str">
        <f t="shared" si="35"/>
        <v/>
      </c>
      <c r="M48" s="41" t="str">
        <f t="shared" si="36"/>
        <v/>
      </c>
      <c r="N48" s="64" t="str">
        <f t="shared" si="37"/>
        <v/>
      </c>
      <c r="O48" s="64" t="str">
        <f t="shared" si="38"/>
        <v xml:space="preserve"> </v>
      </c>
      <c r="P48" s="2"/>
      <c r="Q48" s="48" t="s">
        <v>227</v>
      </c>
      <c r="R48" s="48" t="s">
        <v>228</v>
      </c>
      <c r="S48" s="48">
        <f>IF(Q48=B42,8)+IF(Q48=B43,7)+IF(Q48=B44,6)+IF(Q48=B45,5)+IF(Q48=B46,4)+IF(Q48=B47,3)+IF(Q48=B48,2)+IF(Q48=B49,1)+IF(R48=B42,8)+IF(R48=B43,7)+IF(R48=B44,6)+IF(R48=B45,5)+IF(R48=B46,4)+IF(R48=B47,3)+IF(R48=B48,2)+IF(R48=B49,1)</f>
        <v>0</v>
      </c>
      <c r="T48" s="48">
        <f>IF(R48=J42,8)+IF(R48=J43,7)+IF(R48=J44,6)+IF(R48=J45,5)+IF(R48=J46,4)+IF(R48=J47,3)+IF(R48=J48,2)+IF(R48=J49,1)+IF(Q48=J42,8)+IF(Q48=J43,7)+IF(Q48=J44,6)+IF(Q48=J45,5)+IF(Q48=J46,4)+IF(Q48=J47,3)+IF(Q48=J48,2)+IF(Q48=J49,1)</f>
        <v>0</v>
      </c>
      <c r="U48" s="2"/>
      <c r="V48" s="12"/>
      <c r="W48" s="12"/>
      <c r="X48" s="12"/>
      <c r="Y48" s="12"/>
      <c r="Z48" s="12"/>
      <c r="AA48" s="12"/>
      <c r="AB48" s="191">
        <f>S48+T48</f>
        <v>0</v>
      </c>
      <c r="AC48" s="12"/>
      <c r="AD48" s="2"/>
      <c r="AE48" s="2"/>
      <c r="AF48" s="65"/>
      <c r="AG48" s="65"/>
      <c r="AH48" s="67" t="str">
        <f>grades!A46</f>
        <v>800m</v>
      </c>
      <c r="AI48" s="67"/>
      <c r="AJ48" s="67"/>
      <c r="AK48" s="69">
        <f>grades!C46</f>
        <v>1.6435185185185183E-3</v>
      </c>
      <c r="AL48" s="69"/>
      <c r="AM48" s="69"/>
      <c r="AN48" s="69">
        <f>grades!E46</f>
        <v>1.6724537037037036E-3</v>
      </c>
      <c r="AO48" s="69"/>
      <c r="AP48" s="69"/>
      <c r="AQ48" s="69">
        <f>grades!G46</f>
        <v>1.71875E-3</v>
      </c>
      <c r="AR48" s="69"/>
      <c r="AS48" s="69"/>
      <c r="AT48" s="69">
        <f>grades!I46</f>
        <v>1.7881944444444447E-3</v>
      </c>
      <c r="AU48" s="67" t="str">
        <f>grades!J6</f>
        <v>T</v>
      </c>
      <c r="AV48" s="160"/>
    </row>
    <row r="49" spans="1:72" ht="18.95" customHeight="1">
      <c r="A49" s="9">
        <v>8</v>
      </c>
      <c r="B49" s="37"/>
      <c r="C49" s="97" t="s">
        <v>61</v>
      </c>
      <c r="D49" s="41" t="str">
        <f t="shared" si="31"/>
        <v/>
      </c>
      <c r="E49" s="41" t="str">
        <f t="shared" si="32"/>
        <v/>
      </c>
      <c r="F49" s="64" t="str">
        <f t="shared" si="33"/>
        <v/>
      </c>
      <c r="G49" s="64" t="str">
        <f t="shared" si="34"/>
        <v xml:space="preserve"> </v>
      </c>
      <c r="H49" s="427"/>
      <c r="I49" s="9">
        <v>8</v>
      </c>
      <c r="J49" s="37"/>
      <c r="K49" s="97" t="s">
        <v>61</v>
      </c>
      <c r="L49" s="41" t="str">
        <f t="shared" si="35"/>
        <v/>
      </c>
      <c r="M49" s="41" t="str">
        <f t="shared" si="36"/>
        <v/>
      </c>
      <c r="N49" s="64" t="str">
        <f t="shared" si="37"/>
        <v/>
      </c>
      <c r="O49" s="64" t="str">
        <f t="shared" si="38"/>
        <v xml:space="preserve"> </v>
      </c>
      <c r="P49" s="2"/>
      <c r="Q49" s="48" t="s">
        <v>208</v>
      </c>
      <c r="R49" s="48" t="s">
        <v>211</v>
      </c>
      <c r="S49" s="48">
        <f>IF(Q49=B42,8)+IF(Q49=B43,7)+IF(Q49=B44,6)+IF(Q49=B45,5)+IF(Q49=B46,4)+IF(Q49=B47,3)+IF(Q49=B48,2)+IF(Q49=B49,1)+IF(R49=B42,8)+IF(R49=B43,7)+IF(R49=B44,6)+IF(R49=B45,5)+IF(R49=B46,4)+IF(R49=B47,3)+IF(R49=B48,2)+IF(R49=B49,1)</f>
        <v>0</v>
      </c>
      <c r="T49" s="48">
        <f>IF(R49=J42,8)+IF(R49=J43,7)+IF(R49=J44,6)+IF(R49=J45,5)+IF(R49=J46,4)+IF(R49=J47,3)+IF(R49=J48,2)+IF(R49=J49,1)+IF(Q49=J42,8)+IF(Q49=J43,7)+IF(Q49=J44,6)+IF(Q49=J45,5)+IF(Q49=J46,4)+IF(Q49=J47,3)+IF(Q49=J48,2)+IF(Q49=J49,1)</f>
        <v>0</v>
      </c>
      <c r="U49" s="2"/>
      <c r="V49" s="12"/>
      <c r="W49" s="12"/>
      <c r="X49" s="12"/>
      <c r="Y49" s="12"/>
      <c r="Z49" s="12"/>
      <c r="AA49" s="12"/>
      <c r="AB49" s="191"/>
      <c r="AC49" s="12">
        <f>S49+T49</f>
        <v>0</v>
      </c>
      <c r="AD49" s="2"/>
      <c r="AE49" s="2"/>
      <c r="AF49" s="70"/>
      <c r="AG49" s="70"/>
      <c r="AH49" s="67" t="str">
        <f>grades!A47</f>
        <v>1500m</v>
      </c>
      <c r="AI49" s="67"/>
      <c r="AJ49" s="67"/>
      <c r="AK49" s="69">
        <f>grades!C47</f>
        <v>3.3622685185185183E-3</v>
      </c>
      <c r="AL49" s="69"/>
      <c r="AM49" s="69"/>
      <c r="AN49" s="69">
        <f>grades!E47</f>
        <v>3.4317129629629628E-3</v>
      </c>
      <c r="AO49" s="69"/>
      <c r="AP49" s="69"/>
      <c r="AQ49" s="69">
        <f>grades!G47</f>
        <v>3.5127314814814817E-3</v>
      </c>
      <c r="AR49" s="69"/>
      <c r="AS49" s="69"/>
      <c r="AT49" s="69">
        <f>grades!I47</f>
        <v>3.6574074074074074E-3</v>
      </c>
      <c r="AU49" s="67" t="str">
        <f>grades!J7</f>
        <v>T</v>
      </c>
      <c r="AV49" s="160"/>
      <c r="AW49" s="2"/>
      <c r="AX49" s="2"/>
      <c r="AY49" s="2"/>
      <c r="AZ49" s="2"/>
      <c r="BA49" s="2"/>
      <c r="BB49" s="2"/>
      <c r="BC49" s="2"/>
      <c r="BD49" s="2"/>
      <c r="BE49" s="2"/>
      <c r="BF49" s="2"/>
      <c r="BG49" s="2"/>
      <c r="BH49" s="2"/>
      <c r="BI49" s="2"/>
      <c r="BJ49" s="58"/>
      <c r="BK49" s="58"/>
      <c r="BL49" s="58"/>
      <c r="BM49" s="58"/>
      <c r="BN49" s="58"/>
      <c r="BO49" s="58"/>
      <c r="BP49" s="58"/>
      <c r="BQ49" s="80"/>
    </row>
    <row r="50" spans="1:72" ht="18.95" customHeight="1">
      <c r="A50" s="206" t="s">
        <v>0</v>
      </c>
      <c r="B50" s="422" t="s">
        <v>153</v>
      </c>
      <c r="C50" s="423"/>
      <c r="D50" s="423"/>
      <c r="E50" s="423"/>
      <c r="F50" s="423"/>
      <c r="G50" s="424"/>
      <c r="H50" s="207"/>
      <c r="I50" s="206"/>
      <c r="J50" s="422"/>
      <c r="K50" s="423"/>
      <c r="L50" s="423"/>
      <c r="M50" s="423"/>
      <c r="N50" s="423"/>
      <c r="O50" s="424"/>
      <c r="P50" s="2"/>
      <c r="Q50" s="96"/>
      <c r="R50" s="96"/>
      <c r="S50" s="48"/>
      <c r="T50" s="48"/>
      <c r="U50" s="2"/>
      <c r="V50" s="12"/>
      <c r="W50" s="12"/>
      <c r="X50" s="12"/>
      <c r="Y50" s="12"/>
      <c r="Z50" s="12"/>
      <c r="AA50" s="12"/>
      <c r="AB50" s="191"/>
      <c r="AC50" s="12"/>
      <c r="AD50" s="2"/>
      <c r="AE50" s="2"/>
      <c r="AF50" s="70"/>
      <c r="AG50" s="70"/>
      <c r="AH50" s="67" t="str">
        <f>grades!A48</f>
        <v>75m hurdles</v>
      </c>
      <c r="AI50" s="67"/>
      <c r="AJ50" s="67"/>
      <c r="AK50" s="67">
        <f>grades!C48</f>
        <v>13</v>
      </c>
      <c r="AL50" s="67"/>
      <c r="AM50" s="67"/>
      <c r="AN50" s="67">
        <f>grades!E48</f>
        <v>13.4</v>
      </c>
      <c r="AO50" s="67"/>
      <c r="AP50" s="67"/>
      <c r="AQ50" s="67">
        <f>grades!G48</f>
        <v>14</v>
      </c>
      <c r="AR50" s="67"/>
      <c r="AS50" s="67"/>
      <c r="AT50" s="67">
        <f>grades!I48</f>
        <v>15.2</v>
      </c>
      <c r="AU50" s="67" t="str">
        <f>grades!J8</f>
        <v>T</v>
      </c>
      <c r="AV50" s="160"/>
      <c r="AW50" s="2"/>
      <c r="AX50" s="2"/>
      <c r="AY50" s="2"/>
      <c r="AZ50" s="2"/>
      <c r="BA50" s="2"/>
      <c r="BB50" s="2"/>
      <c r="BC50" s="2"/>
      <c r="BD50" s="2"/>
      <c r="BE50" s="2"/>
      <c r="BF50" s="2"/>
      <c r="BG50" s="2"/>
      <c r="BH50" s="2"/>
      <c r="BI50" s="2"/>
      <c r="BJ50" s="58"/>
      <c r="BK50" s="58"/>
      <c r="BL50" s="58"/>
      <c r="BM50" s="58"/>
      <c r="BN50" s="58"/>
      <c r="BO50" s="58"/>
      <c r="BP50" s="58"/>
      <c r="BQ50" s="80"/>
    </row>
    <row r="51" spans="1:72" ht="18.95" customHeight="1">
      <c r="A51" s="9">
        <v>1</v>
      </c>
      <c r="B51" s="37"/>
      <c r="C51" s="97" t="s">
        <v>61</v>
      </c>
      <c r="D51" s="12" t="str">
        <f>IF(B51=0,"",VLOOKUP(B51,$AU$8:$BF$23,6,FALSE))</f>
        <v/>
      </c>
      <c r="E51" s="394" t="str">
        <f>IF(B51=0,"",VLOOKUP(B51,$AU$8:$BF$23,8,FALSE))</f>
        <v/>
      </c>
      <c r="F51" s="395"/>
      <c r="G51" s="396"/>
      <c r="H51" s="394" t="str">
        <f>IF(B51=0,"",VLOOKUP(B51,$AU$8:$BF$23,10,FALSE))</f>
        <v/>
      </c>
      <c r="I51" s="395"/>
      <c r="J51" s="395"/>
      <c r="K51" s="396"/>
      <c r="L51" s="12" t="str">
        <f>IF(B51=0,"",VLOOKUP(B51,$AU$8:$BF$23,12,FALSE))</f>
        <v/>
      </c>
      <c r="M51" s="41" t="str">
        <f>IF(B51=0,"",VLOOKUP(B51,$AU$8:$AW$23,3,FALSE))</f>
        <v/>
      </c>
      <c r="N51" s="64"/>
      <c r="O51" s="64" t="str">
        <f>IF(C51&lt;=BY11,"AW"," ")</f>
        <v xml:space="preserve"> </v>
      </c>
      <c r="P51" s="2"/>
      <c r="Q51" s="192" t="s">
        <v>0</v>
      </c>
      <c r="R51" s="192" t="s">
        <v>210</v>
      </c>
      <c r="S51" s="192">
        <f>IF(Q51=B51,8)+IF(Q51=B52,7)+IF(Q51=B53,6)+IF(Q51=B54,5)+IF(Q51=B55,4)+IF(Q51=B56,3)+IF(Q51=B57,2)+IF(Q51=B58,1)+IF(R51=B51,8)+IF(R51=B52,7)+IF(R51=B53,6)+IF(R51=B54,5)+IF(R51=B55,4)+IF(R51=B56,3)+IF(R51=B57,2)+IF(R51=B58,1)</f>
        <v>0</v>
      </c>
      <c r="T51" s="192">
        <f>IF(Q51=J51,8)+IF(Q51=J52,7)+IF(Q51=J53,6)+IF(Q51=J54,5)+IF(Q51=J55,4)+IF(Q51=J56,3)+IF(Q51=J57,2)+IF(Q51=J58,1)+IF(R51=J51,8)+IF(R51=J52,7)+IF(R51=J53,6)+IF(R51=J54,5)+IF(R51=J55,4)+IF(R51=J56,3)+IF(R51=J57,2)+IF(R51=J58,1)</f>
        <v>0</v>
      </c>
      <c r="U51" s="2"/>
      <c r="V51" s="95">
        <f>S51+T51</f>
        <v>0</v>
      </c>
      <c r="W51" s="12"/>
      <c r="X51" s="12"/>
      <c r="Y51" s="12"/>
      <c r="Z51" s="12"/>
      <c r="AA51" s="12"/>
      <c r="AB51" s="191"/>
      <c r="AC51" s="12"/>
      <c r="AD51" s="2"/>
      <c r="AE51" s="2"/>
      <c r="AF51" s="71"/>
      <c r="AG51" s="71"/>
      <c r="AH51" s="67" t="str">
        <f>grades!A49</f>
        <v>high jump</v>
      </c>
      <c r="AI51" s="67"/>
      <c r="AJ51" s="67"/>
      <c r="AK51" s="67">
        <f>grades!C49</f>
        <v>1.45</v>
      </c>
      <c r="AL51" s="67"/>
      <c r="AM51" s="67"/>
      <c r="AN51" s="67">
        <f>grades!E49</f>
        <v>1.4</v>
      </c>
      <c r="AO51" s="67"/>
      <c r="AP51" s="67"/>
      <c r="AQ51" s="67">
        <f>grades!G49</f>
        <v>1.35</v>
      </c>
      <c r="AR51" s="67"/>
      <c r="AS51" s="67"/>
      <c r="AT51" s="67">
        <f>grades!I49</f>
        <v>1.3</v>
      </c>
      <c r="AU51" s="67" t="str">
        <f>grades!J9</f>
        <v>F</v>
      </c>
      <c r="AV51" s="160"/>
      <c r="AW51" s="2"/>
      <c r="AX51" s="2"/>
      <c r="AY51" s="2"/>
      <c r="AZ51" s="2"/>
      <c r="BA51" s="2"/>
      <c r="BB51" s="2"/>
      <c r="BC51" s="2"/>
      <c r="BD51" s="2"/>
      <c r="BE51" s="2"/>
      <c r="BF51" s="2"/>
      <c r="BG51" s="2"/>
      <c r="BH51" s="2"/>
      <c r="BI51" s="6"/>
      <c r="BJ51" s="58"/>
      <c r="BK51" s="79"/>
      <c r="BL51" s="58"/>
      <c r="BM51" s="79"/>
      <c r="BN51" s="58"/>
      <c r="BO51" s="79"/>
      <c r="BP51" s="58"/>
      <c r="BQ51" s="80"/>
    </row>
    <row r="52" spans="1:72" ht="18.95" customHeight="1">
      <c r="A52" s="9">
        <v>2</v>
      </c>
      <c r="B52" s="37"/>
      <c r="C52" s="97" t="s">
        <v>61</v>
      </c>
      <c r="D52" s="12" t="str">
        <f t="shared" ref="D52:D58" si="39">IF(B52=0,"",VLOOKUP(B52,$AU$8:$BF$23,6,FALSE))</f>
        <v/>
      </c>
      <c r="E52" s="394" t="str">
        <f t="shared" ref="E52:E58" si="40">IF(B52=0,"",VLOOKUP(B52,$AU$8:$BF$23,8,FALSE))</f>
        <v/>
      </c>
      <c r="F52" s="395"/>
      <c r="G52" s="396"/>
      <c r="H52" s="394" t="str">
        <f t="shared" ref="H52:H58" si="41">IF(B52=0,"",VLOOKUP(B52,$AU$8:$BF$23,10,FALSE))</f>
        <v/>
      </c>
      <c r="I52" s="395"/>
      <c r="J52" s="395"/>
      <c r="K52" s="396"/>
      <c r="L52" s="12" t="str">
        <f t="shared" ref="L52:L58" si="42">IF(B52=0,"",VLOOKUP(B52,$AU$8:$BF$23,12,FALSE))</f>
        <v/>
      </c>
      <c r="M52" s="41" t="str">
        <f t="shared" ref="M52:M58" si="43">IF(B52=0,"",VLOOKUP(B52,$AU$8:$AW$23,3,FALSE))</f>
        <v/>
      </c>
      <c r="N52" s="64"/>
      <c r="O52" s="64" t="str">
        <f t="shared" ref="O52:O58" si="44">IF(C52&lt;=BY12,"AW"," ")</f>
        <v xml:space="preserve"> </v>
      </c>
      <c r="P52" s="2"/>
      <c r="Q52" s="48" t="s">
        <v>190</v>
      </c>
      <c r="R52" s="48" t="s">
        <v>191</v>
      </c>
      <c r="S52" s="48">
        <f>IF(Q52=B51,8)+IF(Q52=B52,7)+IF(Q52=B53,6)+IF(Q52=B54,5)+IF(Q52=B55,4)+IF(Q52=B56,3)+IF(Q52=B57,2)+IF(Q52=B58,1)+IF(R52=B51,8)+IF(R52=B52,7)+IF(R52=B53,6)+IF(R52=B54,5)+IF(R52=B55,4)+IF(R52=B56,3)+IF(R52=B57,2)+IF(R52=B58,1)</f>
        <v>0</v>
      </c>
      <c r="T52" s="48">
        <f>IF(R52=J51,8)+IF(R52=J52,7)+IF(R52=J53,6)+IF(R52=J54,5)+IF(R52=J55,4)+IF(R52=J56,3)+IF(R52=J57,2)+IF(R52=J58,1)+IF(Q52=J51,8)+IF(Q52=J52,7)+IF(Q52=J53,6)+IF(Q52=J54,5)+IF(Q52=J55,4)+IF(Q52=J56,3)+IF(Q52=J57,2)+IF(Q52=J58,1)</f>
        <v>0</v>
      </c>
      <c r="U52" s="2"/>
      <c r="V52" s="12"/>
      <c r="W52" s="12">
        <f>S52+T52</f>
        <v>0</v>
      </c>
      <c r="X52" s="12"/>
      <c r="Y52" s="12"/>
      <c r="Z52" s="12"/>
      <c r="AA52" s="12"/>
      <c r="AB52" s="191"/>
      <c r="AC52" s="12"/>
      <c r="AD52" s="2"/>
      <c r="AE52" s="2"/>
      <c r="AF52" s="70"/>
      <c r="AG52" s="70"/>
      <c r="AH52" s="67" t="str">
        <f>grades!A50</f>
        <v>long jump</v>
      </c>
      <c r="AI52" s="67"/>
      <c r="AJ52" s="67"/>
      <c r="AK52" s="67">
        <f>grades!C50</f>
        <v>4.7</v>
      </c>
      <c r="AL52" s="67"/>
      <c r="AM52" s="67"/>
      <c r="AN52" s="67">
        <f>grades!E50</f>
        <v>4.5999999999999996</v>
      </c>
      <c r="AO52" s="67"/>
      <c r="AP52" s="67"/>
      <c r="AQ52" s="67">
        <f>grades!G50</f>
        <v>4.5</v>
      </c>
      <c r="AR52" s="67"/>
      <c r="AS52" s="67"/>
      <c r="AT52" s="67">
        <f>grades!I50</f>
        <v>4.1500000000000004</v>
      </c>
      <c r="AU52" s="67" t="str">
        <f>grades!J10</f>
        <v>F</v>
      </c>
      <c r="AV52" s="160"/>
      <c r="AW52" s="2"/>
      <c r="AX52" s="2"/>
      <c r="AY52" s="2"/>
      <c r="AZ52" s="2"/>
      <c r="BA52" s="2"/>
      <c r="BB52" s="2"/>
      <c r="BC52" s="2"/>
      <c r="BD52" s="2"/>
      <c r="BE52" s="2"/>
      <c r="BF52" s="2"/>
      <c r="BG52" s="2"/>
      <c r="BH52" s="2"/>
      <c r="BI52" s="2"/>
      <c r="BJ52" s="58"/>
      <c r="BK52" s="58"/>
      <c r="BL52" s="58"/>
      <c r="BM52" s="58"/>
      <c r="BN52" s="58"/>
      <c r="BO52" s="58"/>
      <c r="BP52" s="58"/>
      <c r="BQ52" s="80"/>
    </row>
    <row r="53" spans="1:72" ht="18.95" customHeight="1">
      <c r="A53" s="9">
        <v>3</v>
      </c>
      <c r="B53" s="37"/>
      <c r="C53" s="97" t="s">
        <v>61</v>
      </c>
      <c r="D53" s="12" t="str">
        <f t="shared" si="39"/>
        <v/>
      </c>
      <c r="E53" s="394" t="str">
        <f t="shared" si="40"/>
        <v/>
      </c>
      <c r="F53" s="395"/>
      <c r="G53" s="396"/>
      <c r="H53" s="394" t="str">
        <f t="shared" si="41"/>
        <v/>
      </c>
      <c r="I53" s="395"/>
      <c r="J53" s="395"/>
      <c r="K53" s="396"/>
      <c r="L53" s="12" t="str">
        <f t="shared" si="42"/>
        <v/>
      </c>
      <c r="M53" s="41" t="str">
        <f t="shared" si="43"/>
        <v/>
      </c>
      <c r="N53" s="64"/>
      <c r="O53" s="64" t="str">
        <f t="shared" si="44"/>
        <v xml:space="preserve"> </v>
      </c>
      <c r="P53" s="2"/>
      <c r="Q53" s="48" t="s">
        <v>1</v>
      </c>
      <c r="R53" s="48" t="s">
        <v>209</v>
      </c>
      <c r="S53" s="48">
        <f>IF(Q53=B51,8)+IF(Q53=B52,7)+IF(Q53=B53,6)+IF(Q53=B54,5)+IF(Q53=B55,4)+IF(Q53=B56,3)+IF(Q53=B57,2)+IF(Q53=B58,1)+IF(R53=B51,8)+IF(R53=B52,7)+IF(R53=B53,6)+IF(R53=B54,5)+IF(R53=B55,4)+IF(R53=B56,3)+IF(R53=B57,2)+IF(R53=B58,1)</f>
        <v>0</v>
      </c>
      <c r="T53" s="48">
        <f>IF(R53=J51,8)+IF(R53=J52,7)+IF(R53=J53,6)+IF(R53=J54,5)+IF(R53=J55,4)+IF(R53=J56,3)+IF(R53=J57,2)+IF(R53=J58,1)+IF(Q53=J51,8)+IF(Q53=J52,7)+IF(Q53=J53,6)+IF(Q53=J54,5)+IF(Q53=J55,4)+IF(Q53=J56,3)+IF(Q53=J57,2)+IF(Q53=J58,1)</f>
        <v>0</v>
      </c>
      <c r="U53" s="2"/>
      <c r="V53" s="12"/>
      <c r="W53" s="12"/>
      <c r="X53" s="12">
        <f>S53+T53</f>
        <v>0</v>
      </c>
      <c r="Y53" s="12"/>
      <c r="Z53" s="12"/>
      <c r="AA53" s="12"/>
      <c r="AB53" s="191"/>
      <c r="AC53" s="12"/>
      <c r="AD53" s="2"/>
      <c r="AE53" s="2"/>
      <c r="AF53" s="70"/>
      <c r="AG53" s="70"/>
      <c r="AH53" s="67" t="str">
        <f>grades!A51</f>
        <v>javelin</v>
      </c>
      <c r="AI53" s="67"/>
      <c r="AJ53" s="67"/>
      <c r="AK53" s="67">
        <f>grades!C51</f>
        <v>31.65</v>
      </c>
      <c r="AL53" s="67"/>
      <c r="AM53" s="67"/>
      <c r="AN53" s="67">
        <f>grades!E51</f>
        <v>29.1</v>
      </c>
      <c r="AO53" s="67"/>
      <c r="AP53" s="67"/>
      <c r="AQ53" s="67">
        <f>grades!G51</f>
        <v>25.7</v>
      </c>
      <c r="AR53" s="67"/>
      <c r="AS53" s="67"/>
      <c r="AT53" s="67">
        <f>grades!I51</f>
        <v>21.4</v>
      </c>
      <c r="AU53" s="67" t="str">
        <f>grades!J11</f>
        <v>F</v>
      </c>
      <c r="AV53" s="160"/>
      <c r="AW53" s="2"/>
      <c r="AX53" s="2"/>
      <c r="AY53" s="2"/>
      <c r="AZ53" s="2"/>
      <c r="BA53" s="2"/>
      <c r="BB53" s="2"/>
      <c r="BC53" s="2"/>
      <c r="BD53" s="2"/>
      <c r="BE53" s="2"/>
      <c r="BF53" s="2"/>
      <c r="BG53" s="2"/>
      <c r="BH53" s="2"/>
      <c r="BI53" s="2"/>
      <c r="BJ53" s="58"/>
      <c r="BK53" s="58"/>
      <c r="BL53" s="58"/>
      <c r="BM53" s="58"/>
      <c r="BN53" s="58"/>
      <c r="BO53" s="58"/>
      <c r="BP53" s="58"/>
      <c r="BQ53" s="80"/>
    </row>
    <row r="54" spans="1:72" ht="18.95" customHeight="1">
      <c r="A54" s="9">
        <v>4</v>
      </c>
      <c r="B54" s="37"/>
      <c r="C54" s="97" t="s">
        <v>61</v>
      </c>
      <c r="D54" s="12" t="str">
        <f t="shared" si="39"/>
        <v/>
      </c>
      <c r="E54" s="394" t="str">
        <f t="shared" si="40"/>
        <v/>
      </c>
      <c r="F54" s="395"/>
      <c r="G54" s="396"/>
      <c r="H54" s="394" t="str">
        <f t="shared" si="41"/>
        <v/>
      </c>
      <c r="I54" s="395"/>
      <c r="J54" s="395"/>
      <c r="K54" s="396"/>
      <c r="L54" s="12" t="str">
        <f t="shared" si="42"/>
        <v/>
      </c>
      <c r="M54" s="41" t="str">
        <f t="shared" si="43"/>
        <v/>
      </c>
      <c r="N54" s="64"/>
      <c r="O54" s="64" t="str">
        <f t="shared" si="44"/>
        <v xml:space="preserve"> </v>
      </c>
      <c r="P54" s="2"/>
      <c r="Q54" s="264" t="s">
        <v>258</v>
      </c>
      <c r="R54" s="264" t="s">
        <v>259</v>
      </c>
      <c r="S54" s="48">
        <f>IF(Q54=B51,8)+IF(Q54=B52,7)+IF(Q54=B53,6)+IF(Q54=B54,5)+IF(Q54=B55,4)+IF(Q54=B56,3)+IF(Q54=B57,2)+IF(Q54=B58,1)+IF(R54=B51,8)+IF(R54=B52,7)+IF(R54=B53,6)+IF(R54=B54,5)+IF(R54=B55,4)+IF(R54=B56,3)+IF(R54=B57,2)+IF(R54=B58,1)</f>
        <v>0</v>
      </c>
      <c r="T54" s="48">
        <f>IF(R54=J51,8)+IF(R54=J52,7)+IF(R54=J53,6)+IF(R54=J54,5)+IF(R54=J55,4)+IF(R54=J56,3)+IF(R54=J57,2)+IF(R54=J58,1)+IF(Q54=J51,8)+IF(Q54=J52,7)+IF(Q54=J53,6)+IF(Q54=J54,5)+IF(Q54=J55,4)+IF(Q54=J56,3)+IF(Q54=J57,2)+IF(Q54=J58,1)</f>
        <v>0</v>
      </c>
      <c r="U54" s="2"/>
      <c r="V54" s="12"/>
      <c r="W54" s="12"/>
      <c r="X54" s="12"/>
      <c r="Y54" s="12">
        <f>S54+T54</f>
        <v>0</v>
      </c>
      <c r="Z54" s="12"/>
      <c r="AA54" s="12"/>
      <c r="AB54" s="191"/>
      <c r="AC54" s="12"/>
      <c r="AD54" s="2"/>
      <c r="AE54" s="2"/>
      <c r="AF54" s="70"/>
      <c r="AG54" s="70"/>
      <c r="AH54" s="67" t="str">
        <f>grades!A52</f>
        <v xml:space="preserve">discus </v>
      </c>
      <c r="AI54" s="67"/>
      <c r="AJ54" s="67"/>
      <c r="AK54" s="67">
        <f>grades!C52</f>
        <v>25.85</v>
      </c>
      <c r="AL54" s="67"/>
      <c r="AM54" s="67"/>
      <c r="AN54" s="67">
        <f>grades!E52</f>
        <v>22.6</v>
      </c>
      <c r="AO54" s="67"/>
      <c r="AP54" s="67"/>
      <c r="AQ54" s="67">
        <f>grades!G52</f>
        <v>19.25</v>
      </c>
      <c r="AR54" s="67"/>
      <c r="AS54" s="67"/>
      <c r="AT54" s="67">
        <f>grades!I52</f>
        <v>16.149999999999999</v>
      </c>
      <c r="AU54" s="67" t="str">
        <f>grades!J12</f>
        <v>F</v>
      </c>
      <c r="AV54" s="160"/>
      <c r="AW54" s="2"/>
      <c r="AX54" s="2"/>
      <c r="AY54" s="2"/>
      <c r="AZ54" s="2"/>
      <c r="BA54" s="2"/>
      <c r="BB54" s="2"/>
      <c r="BC54" s="2"/>
      <c r="BD54" s="2"/>
      <c r="BE54" s="2"/>
      <c r="BF54" s="2"/>
      <c r="BG54" s="2"/>
      <c r="BH54" s="2"/>
      <c r="BI54" s="2"/>
      <c r="BJ54" s="58"/>
      <c r="BK54" s="58"/>
      <c r="BL54" s="58"/>
      <c r="BM54" s="58"/>
      <c r="BN54" s="58"/>
      <c r="BO54" s="58"/>
      <c r="BP54" s="58"/>
      <c r="BQ54" s="80"/>
    </row>
    <row r="55" spans="1:72" ht="18.95" customHeight="1">
      <c r="A55" s="9">
        <v>5</v>
      </c>
      <c r="B55" s="37"/>
      <c r="C55" s="97" t="s">
        <v>61</v>
      </c>
      <c r="D55" s="12" t="str">
        <f t="shared" si="39"/>
        <v/>
      </c>
      <c r="E55" s="394" t="str">
        <f t="shared" si="40"/>
        <v/>
      </c>
      <c r="F55" s="395"/>
      <c r="G55" s="396"/>
      <c r="H55" s="394" t="str">
        <f t="shared" si="41"/>
        <v/>
      </c>
      <c r="I55" s="395"/>
      <c r="J55" s="395"/>
      <c r="K55" s="396"/>
      <c r="L55" s="12" t="str">
        <f t="shared" si="42"/>
        <v/>
      </c>
      <c r="M55" s="41" t="str">
        <f t="shared" si="43"/>
        <v/>
      </c>
      <c r="N55" s="64"/>
      <c r="O55" s="64" t="str">
        <f t="shared" si="44"/>
        <v xml:space="preserve"> </v>
      </c>
      <c r="P55" s="2"/>
      <c r="Q55" s="48" t="s">
        <v>20</v>
      </c>
      <c r="R55" s="48" t="s">
        <v>19</v>
      </c>
      <c r="S55" s="48">
        <f>IF(Q55=B51,8)+IF(Q55=B52,7)+IF(Q55=B53,6)+IF(Q55=B54,5)+IF(Q55=B55,4)+IF(Q55=B56,3)+IF(Q55=B57,2)+IF(Q55=B58,1)+IF(R55=B51,8)+IF(R55=B52,7)+IF(R55=B53,6)+IF(R55=B54,5)+IF(R55=B55,4)+IF(R55=B56,3)+IF(R55=B57,2)+IF(R55=B58,1)</f>
        <v>0</v>
      </c>
      <c r="T55" s="48">
        <f>IF(R55=J51,8)+IF(R55=J52,7)+IF(R55=J53,6)+IF(R55=J54,5)+IF(R55=J55,4)+IF(R55=J56,3)+IF(R55=J57,2)+IF(R55=J58,1)+IF(Q55=J51,8)+IF(Q55=J52,7)+IF(Q55=J53,6)+IF(Q55=J54,5)+IF(Q55=J55,4)+IF(Q55=J56,3)+IF(Q55=J57,2)+IF(Q55=J58,1)</f>
        <v>0</v>
      </c>
      <c r="U55" s="2"/>
      <c r="V55" s="12"/>
      <c r="W55" s="12"/>
      <c r="X55" s="12"/>
      <c r="Y55" s="12"/>
      <c r="Z55" s="12">
        <f>S55+T55</f>
        <v>0</v>
      </c>
      <c r="AA55" s="12"/>
      <c r="AB55" s="191"/>
      <c r="AC55" s="12"/>
      <c r="AD55" s="2"/>
      <c r="AE55" s="2"/>
      <c r="AF55" s="70"/>
      <c r="AG55" s="70"/>
      <c r="AH55" s="67" t="str">
        <f>grades!A53</f>
        <v>shot</v>
      </c>
      <c r="AI55" s="67"/>
      <c r="AJ55" s="67"/>
      <c r="AK55" s="67">
        <f>grades!C53</f>
        <v>9.5500000000000007</v>
      </c>
      <c r="AL55" s="67"/>
      <c r="AM55" s="67"/>
      <c r="AN55" s="67">
        <f>grades!E53</f>
        <v>8.9499999999999993</v>
      </c>
      <c r="AO55" s="67"/>
      <c r="AP55" s="67"/>
      <c r="AQ55" s="67">
        <f>grades!G53</f>
        <v>8.1</v>
      </c>
      <c r="AR55" s="67"/>
      <c r="AS55" s="67"/>
      <c r="AT55" s="67">
        <f>grades!I53</f>
        <v>7.1</v>
      </c>
      <c r="AU55" s="67" t="str">
        <f>grades!J13</f>
        <v>F</v>
      </c>
      <c r="AV55" s="160"/>
      <c r="AW55" s="2"/>
      <c r="AX55" s="2"/>
      <c r="AY55" s="2"/>
      <c r="AZ55" s="2"/>
      <c r="BA55" s="2"/>
      <c r="BB55" s="2"/>
      <c r="BC55" s="2"/>
      <c r="BD55" s="2"/>
      <c r="BE55" s="2"/>
      <c r="BF55" s="2"/>
      <c r="BG55" s="2"/>
      <c r="BH55" s="2"/>
      <c r="BI55" s="2"/>
      <c r="BJ55" s="58"/>
      <c r="BK55" s="58"/>
      <c r="BL55" s="58"/>
      <c r="BM55" s="58"/>
      <c r="BN55" s="58"/>
      <c r="BO55" s="58"/>
      <c r="BP55" s="58"/>
      <c r="BQ55" s="80"/>
    </row>
    <row r="56" spans="1:72" ht="18.95" customHeight="1">
      <c r="A56" s="9">
        <v>6</v>
      </c>
      <c r="B56" s="37"/>
      <c r="C56" s="97" t="s">
        <v>61</v>
      </c>
      <c r="D56" s="12" t="str">
        <f t="shared" si="39"/>
        <v/>
      </c>
      <c r="E56" s="394" t="str">
        <f t="shared" si="40"/>
        <v/>
      </c>
      <c r="F56" s="395"/>
      <c r="G56" s="396"/>
      <c r="H56" s="394" t="str">
        <f t="shared" si="41"/>
        <v/>
      </c>
      <c r="I56" s="395"/>
      <c r="J56" s="395"/>
      <c r="K56" s="396"/>
      <c r="L56" s="12" t="str">
        <f t="shared" si="42"/>
        <v/>
      </c>
      <c r="M56" s="41" t="str">
        <f t="shared" si="43"/>
        <v/>
      </c>
      <c r="N56" s="64"/>
      <c r="O56" s="64" t="str">
        <f t="shared" si="44"/>
        <v xml:space="preserve"> </v>
      </c>
      <c r="P56" s="2"/>
      <c r="Q56" s="48" t="s">
        <v>188</v>
      </c>
      <c r="R56" s="48" t="s">
        <v>189</v>
      </c>
      <c r="S56" s="48">
        <f>IF(Q56=B51,8)+IF(Q56=B52,7)+IF(Q56=B53,6)+IF(Q56=B54,5)+IF(Q56=B55,4)+IF(Q56=B56,3)+IF(Q56=B57,2)+IF(Q56=B58,1)+IF(R56=B51,8)+IF(R56=B52,7)+IF(R56=B53,6)+IF(R56=B54,5)+IF(R56=B55,4)+IF(R56=B56,3)+IF(R56=B57,2)+IF(R56=B58,1)</f>
        <v>0</v>
      </c>
      <c r="T56" s="48">
        <f>IF(R56=J51,8)+IF(R56=J52,7)+IF(R56=J53,6)+IF(R56=J54,5)+IF(R56=J55,4)+IF(R56=J56,3)+IF(R56=J57,2)+IF(R56=J58,1)+IF(Q56=J51,8)+IF(Q56=J52,7)+IF(Q56=J53,6)+IF(Q56=J54,5)+IF(Q56=J55,4)+IF(Q56=J56,3)+IF(Q56=J57,2)+IF(Q56=J58,1)</f>
        <v>0</v>
      </c>
      <c r="U56" s="2"/>
      <c r="V56" s="12"/>
      <c r="W56" s="12"/>
      <c r="X56" s="12"/>
      <c r="Y56" s="12"/>
      <c r="Z56" s="12"/>
      <c r="AA56" s="12">
        <f>S56+T56</f>
        <v>0</v>
      </c>
      <c r="AB56" s="191"/>
      <c r="AC56" s="1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58"/>
      <c r="BK56" s="58"/>
      <c r="BL56" s="58"/>
      <c r="BM56" s="58"/>
      <c r="BN56" s="58"/>
      <c r="BO56" s="58"/>
      <c r="BP56" s="58"/>
      <c r="BQ56" s="80"/>
    </row>
    <row r="57" spans="1:72" ht="18.95" customHeight="1">
      <c r="A57" s="9">
        <v>7</v>
      </c>
      <c r="B57" s="37"/>
      <c r="C57" s="97" t="s">
        <v>61</v>
      </c>
      <c r="D57" s="12" t="str">
        <f t="shared" si="39"/>
        <v/>
      </c>
      <c r="E57" s="394" t="str">
        <f t="shared" si="40"/>
        <v/>
      </c>
      <c r="F57" s="395"/>
      <c r="G57" s="396"/>
      <c r="H57" s="394" t="str">
        <f t="shared" si="41"/>
        <v/>
      </c>
      <c r="I57" s="395"/>
      <c r="J57" s="395"/>
      <c r="K57" s="396"/>
      <c r="L57" s="12" t="str">
        <f t="shared" si="42"/>
        <v/>
      </c>
      <c r="M57" s="41" t="str">
        <f t="shared" si="43"/>
        <v/>
      </c>
      <c r="N57" s="64"/>
      <c r="O57" s="64" t="str">
        <f t="shared" si="44"/>
        <v xml:space="preserve"> </v>
      </c>
      <c r="Q57" s="48" t="s">
        <v>227</v>
      </c>
      <c r="R57" s="48" t="s">
        <v>228</v>
      </c>
      <c r="S57" s="48">
        <f>IF(Q57=B51,8)+IF(Q57=B52,7)+IF(Q57=B53,6)+IF(Q57=B54,5)+IF(Q57=B55,4)+IF(Q57=B56,3)+IF(Q57=B57,2)+IF(Q57=B58,1)+IF(R57=B51,8)+IF(R57=B52,7)+IF(R57=B53,6)+IF(R57=B54,5)+IF(R57=B55,4)+IF(R57=B56,3)+IF(R57=B57,2)+IF(R57=B58,1)</f>
        <v>0</v>
      </c>
      <c r="T57" s="48">
        <f>IF(R57=J51,8)+IF(R57=J52,7)+IF(R57=J53,6)+IF(R57=J54,5)+IF(R57=J55,4)+IF(R57=J56,3)+IF(R57=J57,2)+IF(R57=J58,1)+IF(Q57=J51,8)+IF(Q57=J52,7)+IF(Q57=J53,6)+IF(Q57=J54,5)+IF(Q57=J55,4)+IF(Q57=J56,3)+IF(Q57=J57,2)+IF(Q57=J58,1)</f>
        <v>0</v>
      </c>
      <c r="U57" s="2"/>
      <c r="V57" s="12"/>
      <c r="W57" s="12"/>
      <c r="X57" s="12"/>
      <c r="Y57" s="12"/>
      <c r="Z57" s="12"/>
      <c r="AA57" s="12"/>
      <c r="AB57" s="191">
        <f>S57+T57</f>
        <v>0</v>
      </c>
      <c r="AC57" s="12"/>
      <c r="BQ57" s="46"/>
      <c r="BR57" s="46"/>
      <c r="BS57" s="46"/>
      <c r="BT57" s="46"/>
    </row>
    <row r="58" spans="1:72" ht="18.95" customHeight="1">
      <c r="A58" s="9">
        <v>8</v>
      </c>
      <c r="B58" s="37"/>
      <c r="C58" s="97" t="s">
        <v>61</v>
      </c>
      <c r="D58" s="12" t="str">
        <f t="shared" si="39"/>
        <v/>
      </c>
      <c r="E58" s="394" t="str">
        <f t="shared" si="40"/>
        <v/>
      </c>
      <c r="F58" s="395"/>
      <c r="G58" s="396"/>
      <c r="H58" s="394" t="str">
        <f t="shared" si="41"/>
        <v/>
      </c>
      <c r="I58" s="395"/>
      <c r="J58" s="395"/>
      <c r="K58" s="396"/>
      <c r="L58" s="12" t="str">
        <f t="shared" si="42"/>
        <v/>
      </c>
      <c r="M58" s="41" t="str">
        <f t="shared" si="43"/>
        <v/>
      </c>
      <c r="N58" s="64"/>
      <c r="O58" s="64" t="str">
        <f t="shared" si="44"/>
        <v xml:space="preserve"> </v>
      </c>
      <c r="Q58" s="48" t="s">
        <v>208</v>
      </c>
      <c r="R58" s="48" t="s">
        <v>211</v>
      </c>
      <c r="S58" s="48">
        <f>IF(Q58=B51,8)+IF(Q58=B52,7)+IF(Q58=B53,6)+IF(Q58=B54,5)+IF(Q58=B55,4)+IF(Q58=B56,3)+IF(Q58=B57,2)+IF(Q58=B58,1)+IF(R58=B51,8)+IF(R58=B52,7)+IF(R58=B53,6)+IF(R58=B54,5)+IF(R58=B55,4)+IF(R58=B56,3)+IF(R58=B57,2)+IF(R58=B58,1)</f>
        <v>0</v>
      </c>
      <c r="T58" s="48">
        <f>IF(R58=J51,8)+IF(R58=J52,7)+IF(R58=J53,6)+IF(R58=J54,5)+IF(R58=J55,4)+IF(R58=J56,3)+IF(R58=J57,2)+IF(R58=J58,1)+IF(Q58=J51,8)+IF(Q58=J52,7)+IF(Q58=J53,6)+IF(Q58=J54,5)+IF(Q58=J55,4)+IF(Q58=J56,3)+IF(Q58=J57,2)+IF(Q58=J58,1)</f>
        <v>0</v>
      </c>
      <c r="U58" s="2"/>
      <c r="V58" s="12"/>
      <c r="W58" s="12"/>
      <c r="X58" s="12"/>
      <c r="Y58" s="12"/>
      <c r="Z58" s="12"/>
      <c r="AA58" s="12"/>
      <c r="AB58" s="191"/>
      <c r="AC58" s="12">
        <f>S58+T58</f>
        <v>0</v>
      </c>
    </row>
    <row r="59" spans="1:72" ht="18.95" customHeight="1">
      <c r="A59" s="206" t="s">
        <v>0</v>
      </c>
      <c r="B59" s="422" t="s">
        <v>154</v>
      </c>
      <c r="C59" s="423"/>
      <c r="D59" s="423" t="s">
        <v>84</v>
      </c>
      <c r="E59" s="423"/>
      <c r="F59" s="423"/>
      <c r="G59" s="424"/>
      <c r="H59" s="207"/>
      <c r="I59" s="206" t="s">
        <v>1</v>
      </c>
      <c r="J59" s="422" t="str">
        <f>B59</f>
        <v>UNDER 13 BOYS LONG JUMP</v>
      </c>
      <c r="K59" s="423"/>
      <c r="L59" s="423"/>
      <c r="M59" s="423"/>
      <c r="N59" s="423"/>
      <c r="O59" s="424"/>
      <c r="Q59" s="96"/>
      <c r="R59" s="96"/>
      <c r="S59" s="48"/>
      <c r="T59" s="48"/>
      <c r="U59" s="2"/>
      <c r="V59" s="12"/>
      <c r="W59" s="12"/>
      <c r="X59" s="12"/>
      <c r="Y59" s="12"/>
      <c r="Z59" s="12"/>
      <c r="AA59" s="12"/>
      <c r="AB59" s="191"/>
      <c r="AC59" s="12"/>
    </row>
    <row r="60" spans="1:72" ht="18.95" customHeight="1">
      <c r="A60" s="9">
        <v>1</v>
      </c>
      <c r="B60" s="37"/>
      <c r="C60" s="97"/>
      <c r="D60" s="41" t="str">
        <f>IF(B60=0,"",VLOOKUP(B60,$AF$27:$AH$42,3,FALSE))</f>
        <v/>
      </c>
      <c r="E60" s="41" t="str">
        <f>IF(B60=0,"",VLOOKUP(B60,$AU$8:$AW$23,3,FALSE))</f>
        <v/>
      </c>
      <c r="F60" s="64" t="str">
        <f>IF(C60="","",IF($AU$52="T"," ",IF($AU$52="F",IF(C60&gt;=$AK$52,"G1",IF(C60&gt;=$AN$52,"G2",IF(C60&gt;=$AQ$52,"G3",IF(C60&gt;=$AT$52,"G4","")))))))</f>
        <v/>
      </c>
      <c r="G60" s="64" t="str">
        <f>IF(C60&gt;=BU11,"AW"," ")</f>
        <v xml:space="preserve"> </v>
      </c>
      <c r="H60" s="425"/>
      <c r="I60" s="9">
        <v>1</v>
      </c>
      <c r="J60" s="37"/>
      <c r="K60" s="97"/>
      <c r="L60" s="41" t="str">
        <f>IF(J60=0,"",VLOOKUP(J60,$AF$27:$AH$42,3,FALSE))</f>
        <v/>
      </c>
      <c r="M60" s="41" t="str">
        <f>IF(J60=0,"",VLOOKUP(J60,$AU$8:$AW$23,3,FALSE))</f>
        <v/>
      </c>
      <c r="N60" s="64" t="str">
        <f>IF(K60="","",IF($AU$52="T"," ",IF($AU$52="F",IF(K60&gt;=$AK$52,"G1",IF(K60&gt;=$AN$52,"G2",IF(K60&gt;=$AQ$52,"G3",IF(K60&gt;=$AT$52,"G4","")))))))</f>
        <v/>
      </c>
      <c r="O60" s="64" t="str">
        <f>IF(K60&gt;=BU11,"AW"," ")</f>
        <v xml:space="preserve"> </v>
      </c>
      <c r="P60" s="6"/>
      <c r="Q60" s="192" t="s">
        <v>0</v>
      </c>
      <c r="R60" s="192" t="s">
        <v>210</v>
      </c>
      <c r="S60" s="192">
        <f>IF(Q60=B60,8)+IF(Q60=B61,7)+IF(Q60=B62,6)+IF(Q60=B63,5)+IF(Q60=B64,4)+IF(Q60=B65,3)+IF(Q60=B66,2)+IF(Q60=B67,1)+IF(R60=B60,8)+IF(R60=B61,7)+IF(R60=B62,6)+IF(R60=B63,5)+IF(R60=B64,4)+IF(R60=B65,3)+IF(R60=B66,2)+IF(R60=B67,1)</f>
        <v>0</v>
      </c>
      <c r="T60" s="192">
        <f>IF(Q60=J60,8)+IF(Q60=J61,7)+IF(Q60=J62,6)+IF(Q60=J63,5)+IF(Q60=J64,4)+IF(Q60=J65,3)+IF(Q60=J66,2)+IF(Q60=J67,1)+IF(R60=J60,8)+IF(R60=J61,7)+IF(R60=J62,6)+IF(R60=J63,5)+IF(R60=J64,4)+IF(R60=J65,3)+IF(R60=J66,2)+IF(R60=J67,1)</f>
        <v>0</v>
      </c>
      <c r="U60" s="2"/>
      <c r="V60" s="95">
        <f>S60+T60</f>
        <v>0</v>
      </c>
      <c r="W60" s="12"/>
      <c r="X60" s="12"/>
      <c r="Y60" s="12"/>
      <c r="Z60" s="12"/>
      <c r="AA60" s="12"/>
      <c r="AB60" s="191"/>
      <c r="AC60" s="12"/>
      <c r="AD60" s="6"/>
      <c r="AE60" s="6"/>
      <c r="AF60" s="45"/>
      <c r="AG60" s="45"/>
      <c r="AH60" s="45"/>
      <c r="AI60" s="45"/>
      <c r="AJ60" s="45"/>
      <c r="AK60" s="45"/>
      <c r="AL60" s="45"/>
      <c r="AM60" s="45"/>
      <c r="AN60" s="45"/>
      <c r="AO60" s="45"/>
      <c r="AP60" s="45"/>
      <c r="AQ60" s="45"/>
      <c r="AR60" s="45"/>
      <c r="AS60" s="45"/>
      <c r="AT60" s="45"/>
      <c r="AU60" s="45"/>
      <c r="AV60" s="45"/>
      <c r="AW60" s="45"/>
    </row>
    <row r="61" spans="1:72" ht="18.95" customHeight="1">
      <c r="A61" s="9">
        <v>2</v>
      </c>
      <c r="B61" s="37"/>
      <c r="C61" s="97"/>
      <c r="D61" s="41" t="str">
        <f t="shared" ref="D61:D67" si="45">IF(B61=0,"",VLOOKUP(B61,$AF$27:$AH$42,3,FALSE))</f>
        <v/>
      </c>
      <c r="E61" s="41" t="str">
        <f t="shared" ref="E61:E67" si="46">IF(B61=0,"",VLOOKUP(B61,$AU$8:$AW$23,3,FALSE))</f>
        <v/>
      </c>
      <c r="F61" s="64" t="str">
        <f t="shared" ref="F61:F67" si="47">IF(C61="","",IF($AU$52="T"," ",IF($AU$52="F",IF(C61&gt;=$AK$52,"G1",IF(C61&gt;=$AN$52,"G2",IF(C61&gt;=$AQ$52,"G3",IF(C61&gt;=$AT$52,"G4","")))))))</f>
        <v/>
      </c>
      <c r="G61" s="64" t="str">
        <f t="shared" ref="G61:G67" si="48">IF(C61&gt;=BU12,"AW"," ")</f>
        <v xml:space="preserve"> </v>
      </c>
      <c r="H61" s="426"/>
      <c r="I61" s="9">
        <v>2</v>
      </c>
      <c r="J61" s="37"/>
      <c r="K61" s="97"/>
      <c r="L61" s="41" t="str">
        <f t="shared" ref="L61:L67" si="49">IF(J61=0,"",VLOOKUP(J61,$AF$27:$AH$42,3,FALSE))</f>
        <v/>
      </c>
      <c r="M61" s="41" t="str">
        <f t="shared" ref="M61:M67" si="50">IF(J61=0,"",VLOOKUP(J61,$AU$8:$AW$23,3,FALSE))</f>
        <v/>
      </c>
      <c r="N61" s="64" t="str">
        <f t="shared" ref="N61:N67" si="51">IF(K61="","",IF($AU$52="T"," ",IF($AU$52="F",IF(K61&gt;=$AK$52,"G1",IF(K61&gt;=$AN$52,"G2",IF(K61&gt;=$AQ$52,"G3",IF(K61&gt;=$AT$52,"G4","")))))))</f>
        <v/>
      </c>
      <c r="O61" s="64" t="str">
        <f t="shared" ref="O61:O67" si="52">IF(K61&gt;=BU12,"AW"," ")</f>
        <v xml:space="preserve"> </v>
      </c>
      <c r="P61" s="2"/>
      <c r="Q61" s="48" t="s">
        <v>190</v>
      </c>
      <c r="R61" s="48" t="s">
        <v>191</v>
      </c>
      <c r="S61" s="48">
        <f>IF(Q61=B60,8)+IF(Q61=B61,7)+IF(Q61=B62,6)+IF(Q61=B63,5)+IF(Q61=B64,4)+IF(Q61=B65,3)+IF(Q61=B66,2)+IF(Q61=B67,1)+IF(R61=B60,8)+IF(R61=B61,7)+IF(R61=B62,6)+IF(R61=B63,5)+IF(R61=B64,4)+IF(R61=B65,3)+IF(R61=B66,2)+IF(R61=B67,1)</f>
        <v>0</v>
      </c>
      <c r="T61" s="48">
        <f>IF(R61=J60,8)+IF(R61=J61,7)+IF(R61=J62,6)+IF(R61=J63,5)+IF(R61=J64,4)+IF(R61=J65,3)+IF(R61=J66,2)+IF(R61=J67,1)+IF(Q61=J60,8)+IF(Q61=J61,7)+IF(Q61=J62,6)+IF(Q61=J63,5)+IF(Q61=J64,4)+IF(Q61=J65,3)+IF(Q61=J66,2)+IF(Q61=J67,1)</f>
        <v>0</v>
      </c>
      <c r="U61" s="2"/>
      <c r="V61" s="12"/>
      <c r="W61" s="12">
        <f>S61+T61</f>
        <v>0</v>
      </c>
      <c r="X61" s="12"/>
      <c r="Y61" s="12"/>
      <c r="Z61" s="12"/>
      <c r="AA61" s="12"/>
      <c r="AB61" s="191"/>
      <c r="AC61" s="12"/>
      <c r="AD61" s="2"/>
      <c r="AE61" s="2"/>
      <c r="AF61" s="6"/>
      <c r="AG61" s="6"/>
      <c r="AH61" s="8"/>
      <c r="AI61" s="23"/>
      <c r="AJ61" s="23"/>
      <c r="AK61" s="8"/>
      <c r="AL61" s="23"/>
      <c r="AM61" s="23"/>
      <c r="AN61" s="8"/>
      <c r="AO61" s="23"/>
      <c r="AP61" s="23"/>
      <c r="AQ61" s="8"/>
      <c r="AR61" s="23"/>
      <c r="AS61" s="23"/>
      <c r="AT61" s="8"/>
      <c r="AU61" s="23"/>
      <c r="AV61" s="23"/>
      <c r="AW61" s="8"/>
      <c r="AX61" s="23"/>
      <c r="AY61" s="23"/>
      <c r="AZ61" s="8"/>
      <c r="BA61" s="8"/>
      <c r="BB61" s="8"/>
      <c r="BC61" s="8"/>
      <c r="BD61" s="8"/>
      <c r="BE61" s="8"/>
      <c r="BF61" s="8"/>
      <c r="BG61" s="8"/>
      <c r="BH61" s="8"/>
      <c r="BI61" s="23"/>
      <c r="BJ61" s="58"/>
      <c r="BK61" s="79"/>
      <c r="BL61" s="58"/>
      <c r="BM61" s="79"/>
      <c r="BN61" s="58"/>
      <c r="BO61" s="79"/>
      <c r="BP61" s="58"/>
    </row>
    <row r="62" spans="1:72" ht="18.95" customHeight="1">
      <c r="A62" s="9">
        <v>3</v>
      </c>
      <c r="B62" s="37"/>
      <c r="C62" s="97"/>
      <c r="D62" s="41" t="str">
        <f t="shared" si="45"/>
        <v/>
      </c>
      <c r="E62" s="41" t="str">
        <f t="shared" si="46"/>
        <v/>
      </c>
      <c r="F62" s="64" t="str">
        <f t="shared" si="47"/>
        <v/>
      </c>
      <c r="G62" s="64" t="str">
        <f t="shared" si="48"/>
        <v xml:space="preserve"> </v>
      </c>
      <c r="H62" s="426"/>
      <c r="I62" s="9">
        <v>3</v>
      </c>
      <c r="J62" s="37"/>
      <c r="K62" s="97"/>
      <c r="L62" s="41" t="str">
        <f t="shared" si="49"/>
        <v/>
      </c>
      <c r="M62" s="41" t="str">
        <f t="shared" si="50"/>
        <v/>
      </c>
      <c r="N62" s="64" t="str">
        <f t="shared" si="51"/>
        <v/>
      </c>
      <c r="O62" s="64" t="str">
        <f t="shared" si="52"/>
        <v xml:space="preserve"> </v>
      </c>
      <c r="P62" s="2"/>
      <c r="Q62" s="48" t="s">
        <v>1</v>
      </c>
      <c r="R62" s="48" t="s">
        <v>209</v>
      </c>
      <c r="S62" s="48">
        <f>IF(Q62=B60,8)+IF(Q62=B61,7)+IF(Q62=B62,6)+IF(Q62=B63,5)+IF(Q62=B64,4)+IF(Q62=B65,3)+IF(Q62=B66,2)+IF(Q62=B67,1)+IF(R62=B60,8)+IF(R62=B61,7)+IF(R62=B62,6)+IF(R62=B63,5)+IF(R62=B64,4)+IF(R62=B65,3)+IF(R62=B66,2)+IF(R62=B67,1)</f>
        <v>0</v>
      </c>
      <c r="T62" s="48">
        <f>IF(R62=J60,8)+IF(R62=J61,7)+IF(R62=J62,6)+IF(R62=J63,5)+IF(R62=J64,4)+IF(R62=J65,3)+IF(R62=J66,2)+IF(R62=J67,1)+IF(Q62=J60,8)+IF(Q62=J61,7)+IF(Q62=J62,6)+IF(Q62=J63,5)+IF(Q62=J64,4)+IF(Q62=J65,3)+IF(Q62=J66,2)+IF(Q62=J67,1)</f>
        <v>0</v>
      </c>
      <c r="U62" s="2"/>
      <c r="V62" s="12"/>
      <c r="W62" s="12"/>
      <c r="X62" s="12">
        <f>S62+T62</f>
        <v>0</v>
      </c>
      <c r="Y62" s="12"/>
      <c r="Z62" s="12"/>
      <c r="AA62" s="12"/>
      <c r="AB62" s="191"/>
      <c r="AC62" s="1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8"/>
      <c r="BK62" s="58"/>
      <c r="BL62" s="58"/>
      <c r="BM62" s="58"/>
      <c r="BN62" s="58"/>
      <c r="BO62" s="58"/>
      <c r="BP62" s="58"/>
    </row>
    <row r="63" spans="1:72" ht="18.95" customHeight="1">
      <c r="A63" s="9">
        <v>4</v>
      </c>
      <c r="B63" s="37"/>
      <c r="C63" s="97"/>
      <c r="D63" s="41" t="str">
        <f t="shared" si="45"/>
        <v/>
      </c>
      <c r="E63" s="41" t="str">
        <f t="shared" si="46"/>
        <v/>
      </c>
      <c r="F63" s="64" t="str">
        <f t="shared" si="47"/>
        <v/>
      </c>
      <c r="G63" s="64" t="str">
        <f t="shared" si="48"/>
        <v xml:space="preserve"> </v>
      </c>
      <c r="H63" s="426"/>
      <c r="I63" s="9">
        <v>4</v>
      </c>
      <c r="J63" s="37"/>
      <c r="K63" s="97"/>
      <c r="L63" s="41" t="str">
        <f t="shared" si="49"/>
        <v/>
      </c>
      <c r="M63" s="41" t="str">
        <f t="shared" si="50"/>
        <v/>
      </c>
      <c r="N63" s="64" t="str">
        <f t="shared" si="51"/>
        <v/>
      </c>
      <c r="O63" s="64" t="str">
        <f t="shared" si="52"/>
        <v xml:space="preserve"> </v>
      </c>
      <c r="P63" s="2"/>
      <c r="Q63" s="264" t="s">
        <v>258</v>
      </c>
      <c r="R63" s="264" t="s">
        <v>259</v>
      </c>
      <c r="S63" s="48">
        <f>IF(Q63=B60,8)+IF(Q63=B61,7)+IF(Q63=B62,6)+IF(Q63=B63,5)+IF(Q63=B64,4)+IF(Q63=B65,3)+IF(Q63=B66,2)+IF(Q63=B67,1)+IF(R63=B60,8)+IF(R63=B61,7)+IF(R63=B62,6)+IF(R63=B63,5)+IF(R63=B64,4)+IF(R63=B65,3)+IF(R63=B66,2)+IF(R63=B67,1)</f>
        <v>0</v>
      </c>
      <c r="T63" s="48">
        <f>IF(R63=J60,8)+IF(R63=J61,7)+IF(R63=J62,6)+IF(R63=J63,5)+IF(R63=J64,4)+IF(R63=J65,3)+IF(R63=J66,2)+IF(R63=J67,1)+IF(Q63=J60,8)+IF(Q63=J61,7)+IF(Q63=J62,6)+IF(Q63=J63,5)+IF(Q63=J64,4)+IF(Q63=J65,3)+IF(Q63=J66,2)+IF(Q63=J67,1)</f>
        <v>0</v>
      </c>
      <c r="U63" s="2"/>
      <c r="V63" s="12"/>
      <c r="W63" s="12"/>
      <c r="X63" s="12"/>
      <c r="Y63" s="12">
        <f>S63+T63</f>
        <v>0</v>
      </c>
      <c r="Z63" s="12"/>
      <c r="AA63" s="12"/>
      <c r="AB63" s="191"/>
      <c r="AC63" s="1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8"/>
      <c r="BK63" s="58"/>
      <c r="BL63" s="58"/>
      <c r="BM63" s="58"/>
      <c r="BN63" s="58"/>
      <c r="BO63" s="58"/>
      <c r="BP63" s="58"/>
    </row>
    <row r="64" spans="1:72" ht="18.95" customHeight="1">
      <c r="A64" s="9">
        <v>5</v>
      </c>
      <c r="B64" s="37"/>
      <c r="C64" s="97"/>
      <c r="D64" s="41" t="str">
        <f t="shared" si="45"/>
        <v/>
      </c>
      <c r="E64" s="41" t="str">
        <f t="shared" si="46"/>
        <v/>
      </c>
      <c r="F64" s="64" t="str">
        <f t="shared" si="47"/>
        <v/>
      </c>
      <c r="G64" s="64" t="str">
        <f t="shared" si="48"/>
        <v xml:space="preserve"> </v>
      </c>
      <c r="H64" s="426"/>
      <c r="I64" s="9">
        <v>5</v>
      </c>
      <c r="J64" s="37"/>
      <c r="K64" s="97"/>
      <c r="L64" s="41" t="str">
        <f t="shared" si="49"/>
        <v/>
      </c>
      <c r="M64" s="41" t="str">
        <f t="shared" si="50"/>
        <v/>
      </c>
      <c r="N64" s="64" t="str">
        <f t="shared" si="51"/>
        <v/>
      </c>
      <c r="O64" s="64" t="str">
        <f t="shared" si="52"/>
        <v xml:space="preserve"> </v>
      </c>
      <c r="P64" s="2"/>
      <c r="Q64" s="48" t="s">
        <v>20</v>
      </c>
      <c r="R64" s="48" t="s">
        <v>19</v>
      </c>
      <c r="S64" s="48">
        <f>IF(Q64=B60,8)+IF(Q64=B61,7)+IF(Q64=B62,6)+IF(Q64=B63,5)+IF(Q64=B64,4)+IF(Q64=B65,3)+IF(Q64=B66,2)+IF(Q64=B67,1)+IF(R64=B60,8)+IF(R64=B61,7)+IF(R64=B62,6)+IF(R64=B63,5)+IF(R64=B64,4)+IF(R64=B65,3)+IF(R64=B66,2)+IF(R64=B67,1)</f>
        <v>0</v>
      </c>
      <c r="T64" s="48">
        <f>IF(R64=J60,8)+IF(R64=J61,7)+IF(R64=J62,6)+IF(R64=J63,5)+IF(R64=J64,4)+IF(R64=J65,3)+IF(R64=J66,2)+IF(R64=J67,1)+IF(Q64=J60,8)+IF(Q64=J61,7)+IF(Q64=J62,6)+IF(Q64=J63,5)+IF(Q64=J64,4)+IF(Q64=J65,3)+IF(Q64=J66,2)+IF(Q64=J67,1)</f>
        <v>0</v>
      </c>
      <c r="U64" s="2"/>
      <c r="V64" s="12"/>
      <c r="W64" s="12"/>
      <c r="X64" s="12"/>
      <c r="Y64" s="12"/>
      <c r="Z64" s="12">
        <f>S64+T64</f>
        <v>0</v>
      </c>
      <c r="AA64" s="12"/>
      <c r="AB64" s="191"/>
      <c r="AC64" s="1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8"/>
      <c r="BK64" s="58"/>
      <c r="BL64" s="58"/>
      <c r="BM64" s="58"/>
      <c r="BN64" s="58"/>
      <c r="BO64" s="58"/>
      <c r="BP64" s="58"/>
    </row>
    <row r="65" spans="1:68" ht="18.95" customHeight="1">
      <c r="A65" s="9">
        <v>6</v>
      </c>
      <c r="B65" s="37"/>
      <c r="C65" s="97"/>
      <c r="D65" s="41" t="str">
        <f t="shared" si="45"/>
        <v/>
      </c>
      <c r="E65" s="41" t="str">
        <f t="shared" si="46"/>
        <v/>
      </c>
      <c r="F65" s="64" t="str">
        <f t="shared" si="47"/>
        <v/>
      </c>
      <c r="G65" s="64" t="str">
        <f t="shared" si="48"/>
        <v xml:space="preserve"> </v>
      </c>
      <c r="H65" s="426"/>
      <c r="I65" s="9">
        <v>6</v>
      </c>
      <c r="J65" s="37"/>
      <c r="K65" s="97"/>
      <c r="L65" s="41" t="str">
        <f t="shared" si="49"/>
        <v/>
      </c>
      <c r="M65" s="41" t="str">
        <f t="shared" si="50"/>
        <v/>
      </c>
      <c r="N65" s="64" t="str">
        <f t="shared" si="51"/>
        <v/>
      </c>
      <c r="O65" s="64" t="str">
        <f t="shared" si="52"/>
        <v xml:space="preserve"> </v>
      </c>
      <c r="P65" s="2"/>
      <c r="Q65" s="48" t="s">
        <v>188</v>
      </c>
      <c r="R65" s="48" t="s">
        <v>189</v>
      </c>
      <c r="S65" s="48">
        <f>IF(Q65=B60,8)+IF(Q65=B61,7)+IF(Q65=B62,6)+IF(Q65=B63,5)+IF(Q65=B64,4)+IF(Q65=B65,3)+IF(Q65=B66,2)+IF(Q65=B67,1)+IF(R65=B60,8)+IF(R65=B61,7)+IF(R65=B62,6)+IF(R65=B63,5)+IF(R65=B64,4)+IF(R65=B65,3)+IF(R65=B66,2)+IF(R65=B67,1)</f>
        <v>0</v>
      </c>
      <c r="T65" s="48">
        <f>IF(R65=J60,8)+IF(R65=J61,7)+IF(R65=J62,6)+IF(R65=J63,5)+IF(R65=J64,4)+IF(R65=J65,3)+IF(R65=J66,2)+IF(R65=J67,1)+IF(Q65=J60,8)+IF(Q65=J61,7)+IF(Q65=J62,6)+IF(Q65=J63,5)+IF(Q65=J64,4)+IF(Q65=J65,3)+IF(Q65=J66,2)+IF(Q65=J67,1)</f>
        <v>0</v>
      </c>
      <c r="U65" s="2"/>
      <c r="V65" s="12"/>
      <c r="W65" s="12"/>
      <c r="X65" s="12"/>
      <c r="Y65" s="12"/>
      <c r="Z65" s="12"/>
      <c r="AA65" s="12">
        <f>S65+T65</f>
        <v>0</v>
      </c>
      <c r="AB65" s="191"/>
      <c r="AC65" s="1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8"/>
      <c r="BK65" s="58"/>
      <c r="BL65" s="58"/>
      <c r="BM65" s="58"/>
      <c r="BN65" s="58"/>
      <c r="BO65" s="58"/>
      <c r="BP65" s="58"/>
    </row>
    <row r="66" spans="1:68" ht="18.95" customHeight="1">
      <c r="A66" s="9">
        <v>7</v>
      </c>
      <c r="B66" s="37"/>
      <c r="C66" s="97"/>
      <c r="D66" s="41" t="str">
        <f t="shared" si="45"/>
        <v/>
      </c>
      <c r="E66" s="41" t="str">
        <f t="shared" si="46"/>
        <v/>
      </c>
      <c r="F66" s="64" t="str">
        <f t="shared" si="47"/>
        <v/>
      </c>
      <c r="G66" s="64" t="str">
        <f t="shared" si="48"/>
        <v xml:space="preserve"> </v>
      </c>
      <c r="H66" s="426"/>
      <c r="I66" s="9">
        <v>7</v>
      </c>
      <c r="J66" s="37"/>
      <c r="K66" s="97"/>
      <c r="L66" s="41" t="str">
        <f t="shared" si="49"/>
        <v/>
      </c>
      <c r="M66" s="41" t="str">
        <f t="shared" si="50"/>
        <v/>
      </c>
      <c r="N66" s="64" t="str">
        <f t="shared" si="51"/>
        <v/>
      </c>
      <c r="O66" s="64" t="str">
        <f t="shared" si="52"/>
        <v xml:space="preserve"> </v>
      </c>
      <c r="P66" s="2"/>
      <c r="Q66" s="48" t="s">
        <v>227</v>
      </c>
      <c r="R66" s="48" t="s">
        <v>228</v>
      </c>
      <c r="S66" s="48">
        <f>IF(Q66=B60,8)+IF(Q66=B61,7)+IF(Q66=B62,6)+IF(Q66=B63,5)+IF(Q66=B64,4)+IF(Q66=B65,3)+IF(Q66=B66,2)+IF(Q66=B67,1)+IF(R66=B60,8)+IF(R66=B61,7)+IF(R66=B62,6)+IF(R66=B63,5)+IF(R66=B64,4)+IF(R66=B65,3)+IF(R66=B66,2)+IF(R66=B67,1)</f>
        <v>0</v>
      </c>
      <c r="T66" s="48">
        <f>IF(R66=J60,8)+IF(R66=J61,7)+IF(R66=J62,6)+IF(R66=J63,5)+IF(R66=J64,4)+IF(R66=J65,3)+IF(R66=J66,2)+IF(R66=J67,1)+IF(Q66=J60,8)+IF(Q66=J61,7)+IF(Q66=J62,6)+IF(Q66=J63,5)+IF(Q66=J64,4)+IF(Q66=J65,3)+IF(Q66=J66,2)+IF(Q66=J67,1)</f>
        <v>0</v>
      </c>
      <c r="U66" s="2"/>
      <c r="V66" s="12"/>
      <c r="W66" s="12"/>
      <c r="X66" s="12"/>
      <c r="Y66" s="12"/>
      <c r="Z66" s="12"/>
      <c r="AA66" s="12"/>
      <c r="AB66" s="191">
        <f>S66+T66</f>
        <v>0</v>
      </c>
      <c r="AC66" s="1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8"/>
      <c r="BK66" s="58"/>
      <c r="BL66" s="58"/>
      <c r="BM66" s="58"/>
      <c r="BN66" s="58"/>
      <c r="BO66" s="58"/>
      <c r="BP66" s="58"/>
    </row>
    <row r="67" spans="1:68" ht="18.95" customHeight="1">
      <c r="A67" s="9">
        <v>8</v>
      </c>
      <c r="B67" s="106"/>
      <c r="C67" s="97"/>
      <c r="D67" s="41" t="str">
        <f t="shared" si="45"/>
        <v/>
      </c>
      <c r="E67" s="41" t="str">
        <f t="shared" si="46"/>
        <v/>
      </c>
      <c r="F67" s="64" t="str">
        <f t="shared" si="47"/>
        <v/>
      </c>
      <c r="G67" s="64" t="str">
        <f t="shared" si="48"/>
        <v xml:space="preserve"> </v>
      </c>
      <c r="H67" s="427"/>
      <c r="I67" s="9">
        <v>8</v>
      </c>
      <c r="J67" s="106"/>
      <c r="K67" s="97"/>
      <c r="L67" s="41" t="str">
        <f t="shared" si="49"/>
        <v/>
      </c>
      <c r="M67" s="41" t="str">
        <f t="shared" si="50"/>
        <v/>
      </c>
      <c r="N67" s="64" t="str">
        <f t="shared" si="51"/>
        <v/>
      </c>
      <c r="O67" s="64" t="str">
        <f t="shared" si="52"/>
        <v xml:space="preserve"> </v>
      </c>
      <c r="P67" s="2"/>
      <c r="Q67" s="48" t="s">
        <v>208</v>
      </c>
      <c r="R67" s="48" t="s">
        <v>211</v>
      </c>
      <c r="S67" s="48">
        <f>IF(Q67=B60,8)+IF(Q67=B61,7)+IF(Q67=B62,6)+IF(Q67=B63,5)+IF(Q67=B64,4)+IF(Q67=B65,3)+IF(Q67=B66,2)+IF(Q67=B67,1)+IF(R67=B60,8)+IF(R67=B61,7)+IF(R67=B62,6)+IF(R67=B63,5)+IF(R67=B64,4)+IF(R67=B65,3)+IF(R67=B66,2)+IF(R67=B67,1)</f>
        <v>0</v>
      </c>
      <c r="T67" s="48">
        <f>IF(R67=J60,8)+IF(R67=J61,7)+IF(R67=J62,6)+IF(R67=J63,5)+IF(R67=J64,4)+IF(R67=J65,3)+IF(R67=J66,2)+IF(R67=J67,1)+IF(Q67=J60,8)+IF(Q67=J61,7)+IF(Q67=J62,6)+IF(Q67=J63,5)+IF(Q67=J64,4)+IF(Q67=J65,3)+IF(Q67=J66,2)+IF(Q67=J67,1)</f>
        <v>0</v>
      </c>
      <c r="U67" s="2"/>
      <c r="V67" s="12"/>
      <c r="W67" s="12"/>
      <c r="X67" s="12"/>
      <c r="Y67" s="12"/>
      <c r="Z67" s="12"/>
      <c r="AA67" s="12"/>
      <c r="AB67" s="191"/>
      <c r="AC67" s="12">
        <f>S67+T67</f>
        <v>0</v>
      </c>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8"/>
      <c r="BK67" s="58"/>
      <c r="BL67" s="58"/>
      <c r="BM67" s="58"/>
      <c r="BN67" s="58"/>
      <c r="BO67" s="58"/>
      <c r="BP67" s="58"/>
    </row>
    <row r="68" spans="1:68" ht="18.95" customHeight="1">
      <c r="A68" s="206" t="s">
        <v>0</v>
      </c>
      <c r="B68" s="422" t="s">
        <v>155</v>
      </c>
      <c r="C68" s="423"/>
      <c r="D68" s="423" t="s">
        <v>84</v>
      </c>
      <c r="E68" s="423"/>
      <c r="F68" s="423"/>
      <c r="G68" s="424"/>
      <c r="H68" s="207"/>
      <c r="I68" s="206" t="s">
        <v>1</v>
      </c>
      <c r="J68" s="422" t="str">
        <f>B68</f>
        <v>UNDER 13 BOYS HIGH JUMP</v>
      </c>
      <c r="K68" s="423"/>
      <c r="L68" s="423"/>
      <c r="M68" s="423"/>
      <c r="N68" s="423"/>
      <c r="O68" s="424"/>
      <c r="P68" s="2"/>
      <c r="Q68" s="96"/>
      <c r="R68" s="96"/>
      <c r="S68" s="48"/>
      <c r="T68" s="48"/>
      <c r="U68" s="2"/>
      <c r="V68" s="12"/>
      <c r="W68" s="12"/>
      <c r="X68" s="12"/>
      <c r="Y68" s="12"/>
      <c r="Z68" s="12"/>
      <c r="AA68" s="12"/>
      <c r="AB68" s="191"/>
      <c r="AC68" s="1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8"/>
      <c r="BK68" s="58"/>
      <c r="BL68" s="58"/>
      <c r="BM68" s="58"/>
      <c r="BN68" s="58"/>
      <c r="BO68" s="58"/>
      <c r="BP68" s="58"/>
    </row>
    <row r="69" spans="1:68" ht="18.95" customHeight="1">
      <c r="A69" s="9">
        <v>1</v>
      </c>
      <c r="B69" s="37"/>
      <c r="C69" s="97"/>
      <c r="D69" s="41" t="str">
        <f>IF(B69=0,"",VLOOKUP(B69,$AI$27:$AK$42,3,FALSE))</f>
        <v/>
      </c>
      <c r="E69" s="41" t="str">
        <f>IF(B69=0,"",VLOOKUP(B69,$AU$8:$AW$23,3,FALSE))</f>
        <v/>
      </c>
      <c r="F69" s="64" t="str">
        <f>IF(C69="","",IF($AU$51="T"," ",IF($AU$51="F",IF(C69&gt;=$AK$51,"G1",IF(C69&gt;=$AN$51,"G2",IF(C69&gt;=$AQ$51,"G3",IF(C69&gt;=$AT$51,"G4","")))))))</f>
        <v/>
      </c>
      <c r="G69" s="64" t="str">
        <f>IF(C69&gt;=BT11,"AW"," ")</f>
        <v xml:space="preserve"> </v>
      </c>
      <c r="H69" s="425"/>
      <c r="I69" s="9">
        <v>1</v>
      </c>
      <c r="J69" s="37"/>
      <c r="K69" s="97"/>
      <c r="L69" s="41" t="str">
        <f>IF(J69=0,"",VLOOKUP(J69,$AI$27:$AK$42,3,FALSE))</f>
        <v/>
      </c>
      <c r="M69" s="41" t="str">
        <f>IF(J69=0,"",VLOOKUP(J69,$AU$8:$AW$23,3,FALSE))</f>
        <v/>
      </c>
      <c r="N69" s="64" t="str">
        <f>IF(K69="","",IF($AU$51="T"," ",IF($AU$51="F",IF(K69&gt;=$AK$51,"G1",IF(K69&gt;=$AN$51,"G2",IF(K69&gt;=$AQ$51,"G3",IF(K69&gt;=$AT$51,"G4","")))))))</f>
        <v/>
      </c>
      <c r="O69" s="64" t="str">
        <f>IF(K69&gt;=BT11,"AW"," ")</f>
        <v xml:space="preserve"> </v>
      </c>
      <c r="P69" s="2"/>
      <c r="Q69" s="192" t="s">
        <v>0</v>
      </c>
      <c r="R69" s="192" t="s">
        <v>210</v>
      </c>
      <c r="S69" s="192">
        <f>IF(Q69=B69,8)+IF(Q69=B70,7)+IF(Q69=B71,6)+IF(Q69=B72,5)+IF(Q69=B73,4)+IF(Q69=B74,3)+IF(Q69=B75,2)+IF(Q69=B76,1)+IF(R69=B69,8)+IF(R69=B70,7)+IF(R69=B71,6)+IF(R69=B72,5)+IF(R69=B73,4)+IF(R69=B74,3)+IF(R69=B75,2)+IF(R69=B76,1)</f>
        <v>0</v>
      </c>
      <c r="T69" s="192">
        <f>IF(Q69=J69,8)+IF(Q69=J70,7)+IF(Q69=J71,6)+IF(Q69=J72,5)+IF(Q69=J73,4)+IF(Q69=J74,3)+IF(Q69=J75,2)+IF(Q69=J76,1)+IF(R69=J69,8)+IF(R69=J70,7)+IF(R69=J71,6)+IF(R69=J72,5)+IF(R69=J73,4)+IF(R69=J74,3)+IF(R69=J75,2)+IF(R69=J76,1)</f>
        <v>0</v>
      </c>
      <c r="U69" s="2"/>
      <c r="V69" s="95">
        <f>S69+T69</f>
        <v>0</v>
      </c>
      <c r="W69" s="12"/>
      <c r="X69" s="12"/>
      <c r="Y69" s="12"/>
      <c r="Z69" s="12"/>
      <c r="AA69" s="12"/>
      <c r="AB69" s="191"/>
      <c r="AC69" s="1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8"/>
      <c r="BK69" s="58"/>
      <c r="BL69" s="58"/>
      <c r="BM69" s="58"/>
      <c r="BN69" s="58"/>
      <c r="BO69" s="58"/>
      <c r="BP69" s="58"/>
    </row>
    <row r="70" spans="1:68" ht="18.95" customHeight="1">
      <c r="A70" s="9">
        <v>2</v>
      </c>
      <c r="B70" s="37"/>
      <c r="C70" s="97"/>
      <c r="D70" s="41" t="str">
        <f t="shared" ref="D70:D76" si="53">IF(B70=0,"",VLOOKUP(B70,$AI$27:$AK$42,3,FALSE))</f>
        <v/>
      </c>
      <c r="E70" s="41" t="str">
        <f t="shared" ref="E70:E76" si="54">IF(B70=0,"",VLOOKUP(B70,$AU$8:$AW$23,3,FALSE))</f>
        <v/>
      </c>
      <c r="F70" s="64" t="str">
        <f t="shared" ref="F70:F76" si="55">IF(C70="","",IF($AU$51="T"," ",IF($AU$51="F",IF(C70&gt;=$AK$51,"G1",IF(C70&gt;=$AN$51,"G2",IF(C70&gt;=$AQ$51,"G3",IF(C70&gt;=$AT$51,"G4","")))))))</f>
        <v/>
      </c>
      <c r="G70" s="64" t="str">
        <f t="shared" ref="G70:G76" si="56">IF(C70&gt;=BT12,"AW"," ")</f>
        <v xml:space="preserve"> </v>
      </c>
      <c r="H70" s="426"/>
      <c r="I70" s="9">
        <v>2</v>
      </c>
      <c r="J70" s="106"/>
      <c r="K70" s="97"/>
      <c r="L70" s="41" t="str">
        <f t="shared" ref="L70:L76" si="57">IF(J70=0,"",VLOOKUP(J70,$AI$27:$AK$42,3,FALSE))</f>
        <v/>
      </c>
      <c r="M70" s="41" t="str">
        <f t="shared" ref="M70:M76" si="58">IF(J70=0,"",VLOOKUP(J70,$AU$8:$AW$23,3,FALSE))</f>
        <v/>
      </c>
      <c r="N70" s="64" t="str">
        <f t="shared" ref="N70:N76" si="59">IF(K70="","",IF($AU$51="T"," ",IF($AU$51="F",IF(K70&gt;=$AK$51,"G1",IF(K70&gt;=$AN$51,"G2",IF(K70&gt;=$AQ$51,"G3",IF(K70&gt;=$AT$51,"G4","")))))))</f>
        <v/>
      </c>
      <c r="O70" s="64" t="str">
        <f t="shared" ref="O70:O76" si="60">IF(K70&gt;=BT12,"AW"," ")</f>
        <v xml:space="preserve"> </v>
      </c>
      <c r="P70" s="2"/>
      <c r="Q70" s="48" t="s">
        <v>190</v>
      </c>
      <c r="R70" s="48" t="s">
        <v>191</v>
      </c>
      <c r="S70" s="48">
        <f>IF(Q70=B69,8)+IF(Q70=B70,7)+IF(Q70=B71,6)+IF(Q70=B72,5)+IF(Q70=B73,4)+IF(Q70=B74,3)+IF(Q70=B75,2)+IF(Q70=B76,1)+IF(R70=B69,8)+IF(R70=B70,7)+IF(R70=B71,6)+IF(R70=B72,5)+IF(R70=B73,4)+IF(R70=B74,3)+IF(R70=B75,2)+IF(R70=B76,1)</f>
        <v>0</v>
      </c>
      <c r="T70" s="48">
        <f>IF(R70=J69,8)+IF(R70=J70,7)+IF(R70=J71,6)+IF(R70=J72,5)+IF(R70=J73,4)+IF(R70=J74,3)+IF(R70=J75,2)+IF(R70=J76,1)+IF(Q70=J69,8)+IF(Q70=J70,7)+IF(Q70=J71,6)+IF(Q70=J72,5)+IF(Q70=J73,4)+IF(Q70=J74,3)+IF(Q70=J75,2)+IF(Q70=J76,1)</f>
        <v>0</v>
      </c>
      <c r="U70" s="2"/>
      <c r="V70" s="12"/>
      <c r="W70" s="12">
        <f>S70+T70</f>
        <v>0</v>
      </c>
      <c r="X70" s="12"/>
      <c r="Y70" s="12"/>
      <c r="Z70" s="12"/>
      <c r="AA70" s="12"/>
      <c r="AB70" s="191"/>
      <c r="AC70" s="1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8"/>
      <c r="BK70" s="58"/>
      <c r="BL70" s="58"/>
      <c r="BM70" s="58"/>
      <c r="BN70" s="58"/>
      <c r="BO70" s="58"/>
      <c r="BP70" s="58"/>
    </row>
    <row r="71" spans="1:68" ht="18.95" customHeight="1">
      <c r="A71" s="9">
        <v>3</v>
      </c>
      <c r="B71" s="37"/>
      <c r="C71" s="97"/>
      <c r="D71" s="41" t="str">
        <f t="shared" si="53"/>
        <v/>
      </c>
      <c r="E71" s="41" t="str">
        <f t="shared" si="54"/>
        <v/>
      </c>
      <c r="F71" s="64" t="str">
        <f t="shared" si="55"/>
        <v/>
      </c>
      <c r="G71" s="64" t="str">
        <f t="shared" si="56"/>
        <v xml:space="preserve"> </v>
      </c>
      <c r="H71" s="426"/>
      <c r="I71" s="9">
        <v>3</v>
      </c>
      <c r="J71" s="106"/>
      <c r="K71" s="97"/>
      <c r="L71" s="41" t="str">
        <f t="shared" si="57"/>
        <v/>
      </c>
      <c r="M71" s="41" t="str">
        <f t="shared" si="58"/>
        <v/>
      </c>
      <c r="N71" s="64" t="str">
        <f t="shared" si="59"/>
        <v/>
      </c>
      <c r="O71" s="64" t="str">
        <f t="shared" si="60"/>
        <v xml:space="preserve"> </v>
      </c>
      <c r="P71" s="2"/>
      <c r="Q71" s="48" t="s">
        <v>1</v>
      </c>
      <c r="R71" s="48" t="s">
        <v>209</v>
      </c>
      <c r="S71" s="48">
        <f>IF(Q71=B69,8)+IF(Q71=B70,7)+IF(Q71=B71,6)+IF(Q71=B72,5)+IF(Q71=B73,4)+IF(Q71=B74,3)+IF(Q71=B75,2)+IF(Q71=B76,1)+IF(R71=B69,8)+IF(R71=B70,7)+IF(R71=B71,6)+IF(R71=B72,5)+IF(R71=B73,4)+IF(R71=B74,3)+IF(R71=B75,2)+IF(R71=B76,1)</f>
        <v>0</v>
      </c>
      <c r="T71" s="48">
        <f>IF(R71=J69,8)+IF(R71=J70,7)+IF(R71=J71,6)+IF(R71=J72,5)+IF(R71=J73,4)+IF(R71=J74,3)+IF(R71=J75,2)+IF(R71=J76,1)+IF(Q71=J69,8)+IF(Q71=J70,7)+IF(Q71=J71,6)+IF(Q71=J72,5)+IF(Q71=J73,4)+IF(Q71=J74,3)+IF(Q71=J75,2)+IF(Q71=J76,1)</f>
        <v>0</v>
      </c>
      <c r="U71" s="2"/>
      <c r="V71" s="12"/>
      <c r="W71" s="12"/>
      <c r="X71" s="12">
        <f>S71+T71</f>
        <v>0</v>
      </c>
      <c r="Y71" s="12"/>
      <c r="Z71" s="12"/>
      <c r="AA71" s="12"/>
      <c r="AB71" s="191"/>
      <c r="AC71" s="1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8"/>
      <c r="BK71" s="58"/>
      <c r="BL71" s="58"/>
      <c r="BM71" s="58"/>
      <c r="BN71" s="58"/>
      <c r="BO71" s="58"/>
      <c r="BP71" s="58"/>
    </row>
    <row r="72" spans="1:68" ht="18.95" customHeight="1">
      <c r="A72" s="9">
        <v>4</v>
      </c>
      <c r="B72" s="106"/>
      <c r="C72" s="97"/>
      <c r="D72" s="41" t="str">
        <f t="shared" si="53"/>
        <v/>
      </c>
      <c r="E72" s="41" t="str">
        <f t="shared" si="54"/>
        <v/>
      </c>
      <c r="F72" s="64" t="str">
        <f t="shared" si="55"/>
        <v/>
      </c>
      <c r="G72" s="64" t="str">
        <f t="shared" si="56"/>
        <v xml:space="preserve"> </v>
      </c>
      <c r="H72" s="426"/>
      <c r="I72" s="9">
        <v>4</v>
      </c>
      <c r="J72" s="106"/>
      <c r="K72" s="97"/>
      <c r="L72" s="41" t="str">
        <f t="shared" si="57"/>
        <v/>
      </c>
      <c r="M72" s="41" t="str">
        <f t="shared" si="58"/>
        <v/>
      </c>
      <c r="N72" s="64" t="str">
        <f t="shared" si="59"/>
        <v/>
      </c>
      <c r="O72" s="64" t="str">
        <f t="shared" si="60"/>
        <v xml:space="preserve"> </v>
      </c>
      <c r="P72" s="2"/>
      <c r="Q72" s="264" t="s">
        <v>258</v>
      </c>
      <c r="R72" s="264" t="s">
        <v>259</v>
      </c>
      <c r="S72" s="48">
        <f>IF(Q72=B69,8)+IF(Q72=B70,7)+IF(Q72=B71,6)+IF(Q72=B72,5)+IF(Q72=B73,4)+IF(Q72=B74,3)+IF(Q72=B75,2)+IF(Q72=B76,1)+IF(R72=B69,8)+IF(R72=B70,7)+IF(R72=B71,6)+IF(R72=B72,5)+IF(R72=B73,4)+IF(R72=B74,3)+IF(R72=B75,2)+IF(R72=B76,1)</f>
        <v>0</v>
      </c>
      <c r="T72" s="48">
        <f>IF(R72=J69,8)+IF(R72=J70,7)+IF(R72=J71,6)+IF(R72=J72,5)+IF(R72=J73,4)+IF(R72=J74,3)+IF(R72=J75,2)+IF(R72=J76,1)+IF(Q72=J69,8)+IF(Q72=J70,7)+IF(Q72=J71,6)+IF(Q72=J72,5)+IF(Q72=J73,4)+IF(Q72=J74,3)+IF(Q72=J75,2)+IF(Q72=J76,1)</f>
        <v>0</v>
      </c>
      <c r="U72" s="2"/>
      <c r="V72" s="12"/>
      <c r="W72" s="12"/>
      <c r="X72" s="12"/>
      <c r="Y72" s="12">
        <f>S72+T72</f>
        <v>0</v>
      </c>
      <c r="Z72" s="12"/>
      <c r="AA72" s="12"/>
      <c r="AB72" s="191"/>
      <c r="AC72" s="1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8"/>
      <c r="BK72" s="58"/>
      <c r="BL72" s="58"/>
      <c r="BM72" s="58"/>
      <c r="BN72" s="58"/>
      <c r="BO72" s="58"/>
      <c r="BP72" s="58"/>
    </row>
    <row r="73" spans="1:68" ht="18.95" customHeight="1">
      <c r="A73" s="9">
        <v>5</v>
      </c>
      <c r="B73" s="106"/>
      <c r="C73" s="97"/>
      <c r="D73" s="41" t="str">
        <f t="shared" si="53"/>
        <v/>
      </c>
      <c r="E73" s="41" t="str">
        <f t="shared" si="54"/>
        <v/>
      </c>
      <c r="F73" s="64" t="str">
        <f t="shared" si="55"/>
        <v/>
      </c>
      <c r="G73" s="64" t="str">
        <f t="shared" si="56"/>
        <v xml:space="preserve"> </v>
      </c>
      <c r="H73" s="426"/>
      <c r="I73" s="9">
        <v>5</v>
      </c>
      <c r="J73" s="106"/>
      <c r="K73" s="97"/>
      <c r="L73" s="41" t="str">
        <f t="shared" si="57"/>
        <v/>
      </c>
      <c r="M73" s="41" t="str">
        <f t="shared" si="58"/>
        <v/>
      </c>
      <c r="N73" s="64" t="str">
        <f t="shared" si="59"/>
        <v/>
      </c>
      <c r="O73" s="64" t="str">
        <f t="shared" si="60"/>
        <v xml:space="preserve"> </v>
      </c>
      <c r="P73" s="2"/>
      <c r="Q73" s="48" t="s">
        <v>20</v>
      </c>
      <c r="R73" s="48" t="s">
        <v>19</v>
      </c>
      <c r="S73" s="48">
        <f>IF(Q73=B69,8)+IF(Q73=B70,7)+IF(Q73=B71,6)+IF(Q73=B72,5)+IF(Q73=B73,4)+IF(Q73=B74,3)+IF(Q73=B75,2)+IF(Q73=B76,1)+IF(R73=B69,8)+IF(R73=B70,7)+IF(R73=B71,6)+IF(R73=B72,5)+IF(R73=B73,4)+IF(R73=B74,3)+IF(R73=B75,2)+IF(R73=B76,1)</f>
        <v>0</v>
      </c>
      <c r="T73" s="48">
        <f>IF(R73=J69,8)+IF(R73=J70,7)+IF(R73=J71,6)+IF(R73=J72,5)+IF(R73=J73,4)+IF(R73=J74,3)+IF(R73=J75,2)+IF(R73=J76,1)+IF(Q73=J69,8)+IF(Q73=J70,7)+IF(Q73=J71,6)+IF(Q73=J72,5)+IF(Q73=J73,4)+IF(Q73=J74,3)+IF(Q73=J75,2)+IF(Q73=J76,1)</f>
        <v>0</v>
      </c>
      <c r="U73" s="2"/>
      <c r="V73" s="12"/>
      <c r="W73" s="12"/>
      <c r="X73" s="12"/>
      <c r="Y73" s="12"/>
      <c r="Z73" s="12">
        <f>S73+T73</f>
        <v>0</v>
      </c>
      <c r="AA73" s="12"/>
      <c r="AB73" s="191"/>
      <c r="AC73" s="1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8"/>
      <c r="BK73" s="58"/>
      <c r="BL73" s="58"/>
      <c r="BM73" s="58"/>
      <c r="BN73" s="58"/>
      <c r="BO73" s="58"/>
      <c r="BP73" s="58"/>
    </row>
    <row r="74" spans="1:68" ht="18.95" customHeight="1">
      <c r="A74" s="9">
        <v>6</v>
      </c>
      <c r="B74" s="106"/>
      <c r="C74" s="97"/>
      <c r="D74" s="41" t="str">
        <f t="shared" si="53"/>
        <v/>
      </c>
      <c r="E74" s="41" t="str">
        <f t="shared" si="54"/>
        <v/>
      </c>
      <c r="F74" s="64" t="str">
        <f t="shared" si="55"/>
        <v/>
      </c>
      <c r="G74" s="64" t="str">
        <f t="shared" si="56"/>
        <v xml:space="preserve"> </v>
      </c>
      <c r="H74" s="426"/>
      <c r="I74" s="9">
        <v>6</v>
      </c>
      <c r="J74" s="106"/>
      <c r="K74" s="97"/>
      <c r="L74" s="41" t="str">
        <f t="shared" si="57"/>
        <v/>
      </c>
      <c r="M74" s="41" t="str">
        <f t="shared" si="58"/>
        <v/>
      </c>
      <c r="N74" s="64" t="str">
        <f t="shared" si="59"/>
        <v/>
      </c>
      <c r="O74" s="64" t="str">
        <f t="shared" si="60"/>
        <v xml:space="preserve"> </v>
      </c>
      <c r="P74" s="2"/>
      <c r="Q74" s="48" t="s">
        <v>188</v>
      </c>
      <c r="R74" s="48" t="s">
        <v>189</v>
      </c>
      <c r="S74" s="48">
        <f>IF(Q74=B69,8)+IF(Q74=B70,7)+IF(Q74=B71,6)+IF(Q74=B72,5)+IF(Q74=B73,4)+IF(Q74=B74,3)+IF(Q74=B75,2)+IF(Q74=B76,1)+IF(R74=B69,8)+IF(R74=B70,7)+IF(R74=B71,6)+IF(R74=B72,5)+IF(R74=B73,4)+IF(R74=B74,3)+IF(R74=B75,2)+IF(R74=B76,1)</f>
        <v>0</v>
      </c>
      <c r="T74" s="48">
        <f>IF(R74=J69,8)+IF(R74=J70,7)+IF(R74=J71,6)+IF(R74=J72,5)+IF(R74=J73,4)+IF(R74=J74,3)+IF(R74=J75,2)+IF(R74=J76,1)+IF(Q74=J69,8)+IF(Q74=J70,7)+IF(Q74=J71,6)+IF(Q74=J72,5)+IF(Q74=J73,4)+IF(Q74=J74,3)+IF(Q74=J75,2)+IF(Q74=J76,1)</f>
        <v>0</v>
      </c>
      <c r="U74" s="2"/>
      <c r="V74" s="12"/>
      <c r="W74" s="12"/>
      <c r="X74" s="12"/>
      <c r="Y74" s="12"/>
      <c r="Z74" s="12"/>
      <c r="AA74" s="12">
        <f>S74+T74</f>
        <v>0</v>
      </c>
      <c r="AB74" s="191"/>
      <c r="AC74" s="1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8"/>
      <c r="BK74" s="58"/>
      <c r="BL74" s="58"/>
      <c r="BM74" s="58"/>
      <c r="BN74" s="58"/>
      <c r="BO74" s="58"/>
      <c r="BP74" s="58"/>
    </row>
    <row r="75" spans="1:68" ht="18.95" customHeight="1">
      <c r="A75" s="9">
        <v>7</v>
      </c>
      <c r="B75" s="106"/>
      <c r="C75" s="97"/>
      <c r="D75" s="41" t="str">
        <f t="shared" si="53"/>
        <v/>
      </c>
      <c r="E75" s="41" t="str">
        <f t="shared" si="54"/>
        <v/>
      </c>
      <c r="F75" s="64" t="str">
        <f t="shared" si="55"/>
        <v/>
      </c>
      <c r="G75" s="64" t="str">
        <f t="shared" si="56"/>
        <v xml:space="preserve"> </v>
      </c>
      <c r="H75" s="426"/>
      <c r="I75" s="9">
        <v>7</v>
      </c>
      <c r="J75" s="37"/>
      <c r="K75" s="97"/>
      <c r="L75" s="41" t="str">
        <f t="shared" si="57"/>
        <v/>
      </c>
      <c r="M75" s="41" t="str">
        <f t="shared" si="58"/>
        <v/>
      </c>
      <c r="N75" s="64" t="str">
        <f t="shared" si="59"/>
        <v/>
      </c>
      <c r="O75" s="64" t="str">
        <f t="shared" si="60"/>
        <v xml:space="preserve"> </v>
      </c>
      <c r="P75" s="2"/>
      <c r="Q75" s="48" t="s">
        <v>227</v>
      </c>
      <c r="R75" s="48" t="s">
        <v>228</v>
      </c>
      <c r="S75" s="48">
        <f>IF(Q75=B69,8)+IF(Q75=B70,7)+IF(Q75=B71,6)+IF(Q75=B72,5)+IF(Q75=B73,4)+IF(Q75=B74,3)+IF(Q75=B75,2)+IF(Q75=B76,1)+IF(R75=B69,8)+IF(R75=B70,7)+IF(R75=B71,6)+IF(R75=B72,5)+IF(R75=B73,4)+IF(R75=B74,3)+IF(R75=B75,2)+IF(R75=B76,1)</f>
        <v>0</v>
      </c>
      <c r="T75" s="48">
        <f>IF(R75=J69,8)+IF(R75=J70,7)+IF(R75=J71,6)+IF(R75=J72,5)+IF(R75=J73,4)+IF(R75=J74,3)+IF(R75=J75,2)+IF(R75=J76,1)+IF(Q75=J69,8)+IF(Q75=J70,7)+IF(Q75=J71,6)+IF(Q75=J72,5)+IF(Q75=J73,4)+IF(Q75=J74,3)+IF(Q75=J75,2)+IF(Q75=J76,1)</f>
        <v>0</v>
      </c>
      <c r="U75" s="2"/>
      <c r="V75" s="12"/>
      <c r="W75" s="12"/>
      <c r="X75" s="12"/>
      <c r="Y75" s="12"/>
      <c r="Z75" s="12"/>
      <c r="AA75" s="12"/>
      <c r="AB75" s="191">
        <f>S75+T75</f>
        <v>0</v>
      </c>
      <c r="AC75" s="1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8"/>
      <c r="BK75" s="58"/>
      <c r="BL75" s="58"/>
      <c r="BM75" s="58"/>
      <c r="BN75" s="58"/>
      <c r="BO75" s="58"/>
      <c r="BP75" s="58"/>
    </row>
    <row r="76" spans="1:68" ht="18.95" customHeight="1">
      <c r="A76" s="9">
        <v>8</v>
      </c>
      <c r="B76" s="106"/>
      <c r="C76" s="97"/>
      <c r="D76" s="41" t="str">
        <f t="shared" si="53"/>
        <v/>
      </c>
      <c r="E76" s="41" t="str">
        <f t="shared" si="54"/>
        <v/>
      </c>
      <c r="F76" s="64" t="str">
        <f t="shared" si="55"/>
        <v/>
      </c>
      <c r="G76" s="64" t="str">
        <f t="shared" si="56"/>
        <v xml:space="preserve"> </v>
      </c>
      <c r="H76" s="427"/>
      <c r="I76" s="9">
        <v>8</v>
      </c>
      <c r="J76" s="106"/>
      <c r="K76" s="97"/>
      <c r="L76" s="41" t="str">
        <f t="shared" si="57"/>
        <v/>
      </c>
      <c r="M76" s="41" t="str">
        <f t="shared" si="58"/>
        <v/>
      </c>
      <c r="N76" s="64" t="str">
        <f t="shared" si="59"/>
        <v/>
      </c>
      <c r="O76" s="64" t="str">
        <f t="shared" si="60"/>
        <v xml:space="preserve"> </v>
      </c>
      <c r="P76" s="2"/>
      <c r="Q76" s="48" t="s">
        <v>208</v>
      </c>
      <c r="R76" s="48" t="s">
        <v>211</v>
      </c>
      <c r="S76" s="48">
        <f>IF(Q76=B69,8)+IF(Q76=B70,7)+IF(Q76=B71,6)+IF(Q76=B72,5)+IF(Q76=B73,4)+IF(Q76=B74,3)+IF(Q76=B75,2)+IF(Q76=B76,1)+IF(R76=B69,8)+IF(R76=B70,7)+IF(R76=B71,6)+IF(R76=B72,5)+IF(R76=B73,4)+IF(R76=B74,3)+IF(R76=B75,2)+IF(R76=B76,1)</f>
        <v>0</v>
      </c>
      <c r="T76" s="48">
        <f>IF(R76=J69,8)+IF(R76=J70,7)+IF(R76=J71,6)+IF(R76=J72,5)+IF(R76=J73,4)+IF(R76=J74,3)+IF(R76=J75,2)+IF(R76=J76,1)+IF(Q76=J69,8)+IF(Q76=J70,7)+IF(Q76=J71,6)+IF(Q76=J72,5)+IF(Q76=J73,4)+IF(Q76=J74,3)+IF(Q76=J75,2)+IF(Q76=J76,1)</f>
        <v>0</v>
      </c>
      <c r="U76" s="2"/>
      <c r="V76" s="12"/>
      <c r="W76" s="12"/>
      <c r="X76" s="12"/>
      <c r="Y76" s="12"/>
      <c r="Z76" s="12"/>
      <c r="AA76" s="12"/>
      <c r="AB76" s="191"/>
      <c r="AC76" s="12">
        <f>S76+T76</f>
        <v>0</v>
      </c>
      <c r="AD76" s="2"/>
      <c r="AE76" s="2"/>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2"/>
      <c r="BJ76" s="58"/>
      <c r="BK76" s="58"/>
      <c r="BL76" s="58"/>
      <c r="BM76" s="58"/>
      <c r="BN76" s="58"/>
      <c r="BO76" s="58"/>
      <c r="BP76" s="58"/>
    </row>
    <row r="77" spans="1:68" ht="18.95" customHeight="1">
      <c r="A77" s="206" t="s">
        <v>0</v>
      </c>
      <c r="B77" s="422" t="s">
        <v>156</v>
      </c>
      <c r="C77" s="423"/>
      <c r="D77" s="423" t="s">
        <v>84</v>
      </c>
      <c r="E77" s="423"/>
      <c r="F77" s="423"/>
      <c r="G77" s="424"/>
      <c r="H77" s="207"/>
      <c r="I77" s="206" t="s">
        <v>1</v>
      </c>
      <c r="J77" s="422" t="str">
        <f>B77</f>
        <v>UNDER 13 BOYS SHOT</v>
      </c>
      <c r="K77" s="423"/>
      <c r="L77" s="423"/>
      <c r="M77" s="423"/>
      <c r="N77" s="423"/>
      <c r="O77" s="424"/>
      <c r="P77" s="2"/>
      <c r="Q77" s="96"/>
      <c r="R77" s="96"/>
      <c r="S77" s="48"/>
      <c r="T77" s="48"/>
      <c r="U77" s="2"/>
      <c r="V77" s="12"/>
      <c r="W77" s="12"/>
      <c r="X77" s="12"/>
      <c r="Y77" s="12"/>
      <c r="Z77" s="12"/>
      <c r="AA77" s="12"/>
      <c r="AB77" s="191"/>
      <c r="AC77" s="12"/>
      <c r="AD77" s="2"/>
      <c r="AE77" s="2"/>
      <c r="AF77" s="31"/>
      <c r="AG77" s="31"/>
      <c r="AH77" s="31"/>
      <c r="AI77" s="31"/>
      <c r="AJ77" s="31"/>
      <c r="AK77" s="31"/>
      <c r="AL77" s="31"/>
      <c r="AM77" s="31"/>
      <c r="AN77" s="31"/>
      <c r="AO77" s="31"/>
      <c r="AP77" s="31"/>
      <c r="AQ77" s="31"/>
      <c r="AR77" s="31"/>
      <c r="AS77" s="31"/>
      <c r="AT77" s="31"/>
      <c r="AU77" s="2"/>
      <c r="AV77" s="2"/>
      <c r="AW77" s="2"/>
      <c r="AX77" s="2"/>
      <c r="AY77" s="2"/>
      <c r="AZ77" s="2"/>
      <c r="BA77" s="2"/>
      <c r="BB77" s="2"/>
      <c r="BC77" s="2"/>
      <c r="BD77" s="2"/>
      <c r="BE77" s="2"/>
      <c r="BF77" s="2"/>
      <c r="BG77" s="2"/>
      <c r="BH77" s="2"/>
      <c r="BI77" s="2"/>
      <c r="BJ77" s="58"/>
      <c r="BK77" s="58"/>
      <c r="BL77" s="58"/>
      <c r="BM77" s="58"/>
      <c r="BN77" s="58"/>
      <c r="BO77" s="58"/>
      <c r="BP77" s="58"/>
    </row>
    <row r="78" spans="1:68" ht="18.95" customHeight="1">
      <c r="A78" s="9">
        <v>1</v>
      </c>
      <c r="B78" s="364" t="s">
        <v>828</v>
      </c>
      <c r="C78" s="97">
        <v>7.22</v>
      </c>
      <c r="D78" s="41" t="str">
        <f>IF(B78=0,"",VLOOKUP(B78,$AL$27:$AN$42,3,FALSE))</f>
        <v>Robert Calkin</v>
      </c>
      <c r="E78" s="41" t="str">
        <f>IF(B78=0,"",VLOOKUP(B78,$AU$8:$AW$23,3,FALSE))</f>
        <v>RADLEY</v>
      </c>
      <c r="F78" s="64" t="str">
        <f>IF(C78="","",IF($AU$55="T"," ",IF($AU$55="F",IF(C78&gt;=$AK$55,"G1",IF(C78&gt;=$AN$55,"G2",IF(C78&gt;=$AQ$55,"G3",IF(C78&gt;=$AT$55,"G4","")))))))</f>
        <v>G4</v>
      </c>
      <c r="G78" s="64" t="str">
        <f>IF(C78&gt;=BV11,"AW"," ")</f>
        <v>AW</v>
      </c>
      <c r="H78" s="425"/>
      <c r="I78" s="9">
        <v>1</v>
      </c>
      <c r="J78" s="364" t="s">
        <v>829</v>
      </c>
      <c r="K78" s="97">
        <v>6.02</v>
      </c>
      <c r="L78" s="41" t="str">
        <f>IF(J78=0,"",VLOOKUP(J78,$AL$27:$AN$42,3,FALSE))</f>
        <v xml:space="preserve">Zachariah Montgomery </v>
      </c>
      <c r="M78" s="41" t="str">
        <f>IF(J78=0,"",VLOOKUP(J78,$AU$8:$AW$23,3,FALSE))</f>
        <v>TEAM KENNET</v>
      </c>
      <c r="N78" s="64" t="str">
        <f>IF(K78="","",IF($AU$55="T"," ",IF($AU$55="F",IF(K78&gt;=$AK$55,"G1",IF(K78&gt;=$AN$55,"G2",IF(K78&gt;=$AQ$55,"G3",IF(K78&gt;=$AT$55,"G4","")))))))</f>
        <v/>
      </c>
      <c r="O78" s="64" t="str">
        <f>IF(K78&gt;=BV11,"AW"," ")</f>
        <v xml:space="preserve"> </v>
      </c>
      <c r="P78" s="2"/>
      <c r="Q78" s="192" t="s">
        <v>0</v>
      </c>
      <c r="R78" s="192" t="s">
        <v>210</v>
      </c>
      <c r="S78" s="192">
        <f>IF(Q78=B78,8)+IF(Q78=B79,7)+IF(Q78=B80,6)+IF(Q78=B81,5)+IF(Q78=B82,4)+IF(Q78=B83,3)+IF(Q78=B84,2)+IF(Q78=B85,1)+IF(R78=B78,8)+IF(R78=B79,7)+IF(R78=B80,6)+IF(R78=B81,5)+IF(R78=B82,4)+IF(R78=B83,3)+IF(R78=B84,2)+IF(R78=B85,1)</f>
        <v>0</v>
      </c>
      <c r="T78" s="192">
        <f>IF(Q78=J78,8)+IF(Q78=J79,7)+IF(Q78=J80,6)+IF(Q78=J81,5)+IF(Q78=J82,4)+IF(Q78=J83,3)+IF(Q78=J84,2)+IF(Q78=J85,1)+IF(R78=J78,8)+IF(R78=J79,7)+IF(R78=J80,6)+IF(R78=J81,5)+IF(R78=J82,4)+IF(R78=J83,3)+IF(R78=J84,2)+IF(R78=J85,1)</f>
        <v>0</v>
      </c>
      <c r="U78" s="2"/>
      <c r="V78" s="95">
        <f>S78+T78</f>
        <v>0</v>
      </c>
      <c r="W78" s="12"/>
      <c r="X78" s="12"/>
      <c r="Y78" s="12"/>
      <c r="Z78" s="12"/>
      <c r="AA78" s="12"/>
      <c r="AB78" s="191"/>
      <c r="AC78" s="12"/>
      <c r="AD78" s="2"/>
      <c r="AE78" s="2"/>
      <c r="AF78" s="45"/>
      <c r="AG78" s="45"/>
      <c r="AH78" s="45"/>
      <c r="AI78" s="45"/>
      <c r="AJ78" s="45"/>
      <c r="AK78" s="45"/>
      <c r="AL78" s="45"/>
      <c r="AM78" s="45"/>
      <c r="AN78" s="45"/>
      <c r="AO78" s="45"/>
      <c r="AP78" s="45"/>
      <c r="AQ78" s="45"/>
      <c r="AR78" s="45"/>
      <c r="AS78" s="45"/>
      <c r="AT78" s="45"/>
      <c r="AU78" s="45"/>
      <c r="AV78" s="45"/>
      <c r="AW78" s="45"/>
    </row>
    <row r="79" spans="1:68" ht="18.95" customHeight="1">
      <c r="A79" s="9">
        <v>2</v>
      </c>
      <c r="B79" s="364" t="s">
        <v>437</v>
      </c>
      <c r="C79" s="97">
        <v>6.76</v>
      </c>
      <c r="D79" s="41" t="str">
        <f t="shared" ref="D79:D85" si="61">IF(B79=0,"",VLOOKUP(B79,$AL$27:$AN$42,3,FALSE))</f>
        <v>Sam Hart</v>
      </c>
      <c r="E79" s="41" t="str">
        <f t="shared" ref="E79:E85" si="62">IF(B79=0,"",VLOOKUP(B79,$AU$8:$AW$23,3,FALSE))</f>
        <v>TEAM KENNET</v>
      </c>
      <c r="F79" s="64" t="str">
        <f t="shared" ref="F79:F85" si="63">IF(C79="","",IF($AU$55="T"," ",IF($AU$55="F",IF(C79&gt;=$AK$55,"G1",IF(C79&gt;=$AN$55,"G2",IF(C79&gt;=$AQ$55,"G3",IF(C79&gt;=$AT$55,"G4","")))))))</f>
        <v/>
      </c>
      <c r="G79" s="64" t="str">
        <f t="shared" ref="G79:G85" si="64">IF(C79&gt;=BV12,"AW"," ")</f>
        <v>AW</v>
      </c>
      <c r="H79" s="426"/>
      <c r="I79" s="9">
        <v>2</v>
      </c>
      <c r="J79" s="364" t="s">
        <v>413</v>
      </c>
      <c r="K79" s="97">
        <v>5.79</v>
      </c>
      <c r="L79" s="41" t="str">
        <f t="shared" ref="L79:L85" si="65">IF(J79=0,"",VLOOKUP(J79,$AL$27:$AN$42,3,FALSE))</f>
        <v>HarveyAttrill</v>
      </c>
      <c r="M79" s="41" t="str">
        <f t="shared" ref="M79:M85" si="66">IF(J79=0,"",VLOOKUP(J79,$AU$8:$AW$23,3,FALSE))</f>
        <v>BICESTER</v>
      </c>
      <c r="N79" s="64" t="str">
        <f t="shared" ref="N79:N85" si="67">IF(K79="","",IF($AU$55="T"," ",IF($AU$55="F",IF(K79&gt;=$AK$55,"G1",IF(K79&gt;=$AN$55,"G2",IF(K79&gt;=$AQ$55,"G3",IF(K79&gt;=$AT$55,"G4","")))))))</f>
        <v/>
      </c>
      <c r="O79" s="64" t="str">
        <f t="shared" ref="O79:O85" si="68">IF(K79&gt;=BV12,"AW"," ")</f>
        <v xml:space="preserve"> </v>
      </c>
      <c r="P79" s="2"/>
      <c r="Q79" s="48" t="s">
        <v>190</v>
      </c>
      <c r="R79" s="48" t="s">
        <v>191</v>
      </c>
      <c r="S79" s="48">
        <f>IF(Q79=B78,8)+IF(Q79=B79,7)+IF(Q79=B80,6)+IF(Q79=B81,5)+IF(Q79=B82,4)+IF(Q79=B83,3)+IF(Q79=B84,2)+IF(Q79=B85,1)+IF(R79=B78,8)+IF(R79=B79,7)+IF(R79=B80,6)+IF(R79=B81,5)+IF(R79=B82,4)+IF(R79=B83,3)+IF(R79=B84,2)+IF(R79=B85,1)</f>
        <v>4</v>
      </c>
      <c r="T79" s="48">
        <f>IF(R79=J78,8)+IF(R79=J79,7)+IF(R79=J80,6)+IF(R79=J81,5)+IF(R79=J82,4)+IF(R79=J83,3)+IF(R79=J84,2)+IF(R79=J85,1)+IF(Q79=J78,8)+IF(Q79=J79,7)+IF(Q79=J80,6)+IF(Q79=J81,5)+IF(Q79=J82,4)+IF(Q79=J83,3)+IF(Q79=J84,2)+IF(Q79=J85,1)</f>
        <v>0</v>
      </c>
      <c r="U79" s="2"/>
      <c r="V79" s="12"/>
      <c r="W79" s="12">
        <f>S79+T79</f>
        <v>4</v>
      </c>
      <c r="X79" s="12"/>
      <c r="Y79" s="12"/>
      <c r="Z79" s="12"/>
      <c r="AA79" s="12"/>
      <c r="AB79" s="191"/>
      <c r="AC79" s="12"/>
      <c r="AD79" s="2"/>
      <c r="AE79" s="2"/>
      <c r="AF79" s="45"/>
      <c r="AG79" s="45"/>
      <c r="AH79" s="45"/>
      <c r="AI79" s="45"/>
      <c r="AJ79" s="45"/>
      <c r="AK79" s="45"/>
      <c r="AL79" s="45"/>
      <c r="AM79" s="45"/>
      <c r="AN79" s="45"/>
      <c r="AO79" s="45"/>
      <c r="AP79" s="45"/>
      <c r="AQ79" s="45"/>
      <c r="AR79" s="45"/>
      <c r="AS79" s="45"/>
      <c r="AT79" s="45"/>
      <c r="AU79" s="45"/>
      <c r="AV79" s="45"/>
      <c r="AW79" s="45"/>
    </row>
    <row r="80" spans="1:68" ht="18.95" customHeight="1">
      <c r="A80" s="9">
        <v>3</v>
      </c>
      <c r="B80" s="364" t="s">
        <v>835</v>
      </c>
      <c r="C80" s="97">
        <v>6.26</v>
      </c>
      <c r="D80" s="41" t="str">
        <f t="shared" si="61"/>
        <v>Fergus Jones</v>
      </c>
      <c r="E80" s="41" t="str">
        <f t="shared" si="62"/>
        <v>BICESTER</v>
      </c>
      <c r="F80" s="64" t="str">
        <f t="shared" si="63"/>
        <v/>
      </c>
      <c r="G80" s="64" t="str">
        <f t="shared" si="64"/>
        <v xml:space="preserve"> </v>
      </c>
      <c r="H80" s="426"/>
      <c r="I80" s="9">
        <v>3</v>
      </c>
      <c r="J80" s="364" t="s">
        <v>831</v>
      </c>
      <c r="K80" s="97">
        <v>4.88</v>
      </c>
      <c r="L80" s="41" t="str">
        <f t="shared" si="65"/>
        <v>Alan Trinder</v>
      </c>
      <c r="M80" s="41" t="str">
        <f t="shared" si="66"/>
        <v>OXFORD CITY</v>
      </c>
      <c r="N80" s="64" t="str">
        <f t="shared" si="67"/>
        <v/>
      </c>
      <c r="O80" s="64" t="str">
        <f t="shared" si="68"/>
        <v xml:space="preserve"> </v>
      </c>
      <c r="P80" s="2"/>
      <c r="Q80" s="48" t="s">
        <v>1</v>
      </c>
      <c r="R80" s="48" t="s">
        <v>209</v>
      </c>
      <c r="S80" s="48">
        <f>IF(Q80=B78,8)+IF(Q80=B79,7)+IF(Q80=B80,6)+IF(Q80=B81,5)+IF(Q80=B82,4)+IF(Q80=B83,3)+IF(Q80=B84,2)+IF(Q80=B85,1)+IF(R80=B78,8)+IF(R80=B79,7)+IF(R80=B80,6)+IF(R80=B81,5)+IF(R80=B82,4)+IF(R80=B83,3)+IF(R80=B84,2)+IF(R80=B85,1)</f>
        <v>6</v>
      </c>
      <c r="T80" s="48">
        <f>IF(R80=J78,8)+IF(R80=J79,7)+IF(R80=J80,6)+IF(R80=J81,5)+IF(R80=J82,4)+IF(R80=J83,3)+IF(R80=J84,2)+IF(R80=J85,1)+IF(Q80=J78,8)+IF(Q80=J79,7)+IF(Q80=J80,6)+IF(Q80=J81,5)+IF(Q80=J82,4)+IF(Q80=J83,3)+IF(Q80=J84,2)+IF(Q80=J85,1)</f>
        <v>7</v>
      </c>
      <c r="U80" s="2"/>
      <c r="V80" s="12"/>
      <c r="W80" s="12"/>
      <c r="X80" s="12">
        <f>S80+T80</f>
        <v>13</v>
      </c>
      <c r="Y80" s="12"/>
      <c r="Z80" s="12"/>
      <c r="AA80" s="12"/>
      <c r="AB80" s="191"/>
      <c r="AC80" s="12"/>
      <c r="AD80" s="2"/>
      <c r="AE80" s="2"/>
      <c r="AF80" s="45"/>
      <c r="AG80" s="45"/>
      <c r="AH80" s="45"/>
      <c r="AI80" s="45"/>
      <c r="AJ80" s="45"/>
      <c r="AK80" s="45"/>
      <c r="AL80" s="45"/>
      <c r="AM80" s="45"/>
      <c r="AN80" s="45"/>
      <c r="AO80" s="45"/>
      <c r="AP80" s="45"/>
      <c r="AQ80" s="45"/>
      <c r="AR80" s="45"/>
      <c r="AS80" s="45"/>
      <c r="AT80" s="45"/>
      <c r="AU80" s="45"/>
      <c r="AV80" s="45"/>
      <c r="AW80" s="45"/>
    </row>
    <row r="81" spans="1:87" ht="18.95" customHeight="1">
      <c r="A81" s="9">
        <v>4</v>
      </c>
      <c r="B81" s="364" t="s">
        <v>833</v>
      </c>
      <c r="C81" s="97">
        <v>5.5</v>
      </c>
      <c r="D81" s="41" t="str">
        <f t="shared" si="61"/>
        <v>Adam Byles</v>
      </c>
      <c r="E81" s="41" t="str">
        <f t="shared" si="62"/>
        <v>OXFORD CITY</v>
      </c>
      <c r="F81" s="64" t="str">
        <f t="shared" si="63"/>
        <v/>
      </c>
      <c r="G81" s="64" t="str">
        <f t="shared" si="64"/>
        <v xml:space="preserve"> </v>
      </c>
      <c r="H81" s="426"/>
      <c r="I81" s="9">
        <v>4</v>
      </c>
      <c r="J81" s="364" t="s">
        <v>832</v>
      </c>
      <c r="K81" s="97">
        <v>4.29</v>
      </c>
      <c r="L81" s="41" t="str">
        <f t="shared" si="65"/>
        <v>Adam Blackwell</v>
      </c>
      <c r="M81" s="41" t="str">
        <f t="shared" si="66"/>
        <v>RADLEY</v>
      </c>
      <c r="N81" s="64" t="str">
        <f t="shared" si="67"/>
        <v/>
      </c>
      <c r="O81" s="64" t="str">
        <f t="shared" si="68"/>
        <v xml:space="preserve"> </v>
      </c>
      <c r="P81" s="2"/>
      <c r="Q81" s="264" t="s">
        <v>258</v>
      </c>
      <c r="R81" s="264" t="s">
        <v>259</v>
      </c>
      <c r="S81" s="48">
        <f>IF(Q81=B78,8)+IF(Q81=B79,7)+IF(Q81=B80,6)+IF(Q81=B81,5)+IF(Q81=B82,4)+IF(Q81=B83,3)+IF(Q81=B84,2)+IF(Q81=B85,1)+IF(R81=B78,8)+IF(R81=B79,7)+IF(R81=B80,6)+IF(R81=B81,5)+IF(R81=B82,4)+IF(R81=B83,3)+IF(R81=B84,2)+IF(R81=B85,1)</f>
        <v>7</v>
      </c>
      <c r="T81" s="48">
        <f>IF(R81=J78,8)+IF(R81=J79,7)+IF(R81=J80,6)+IF(R81=J81,5)+IF(R81=J82,4)+IF(R81=J83,3)+IF(R81=J84,2)+IF(R81=J85,1)+IF(Q81=J78,8)+IF(Q81=J79,7)+IF(Q81=J80,6)+IF(Q81=J81,5)+IF(Q81=J82,4)+IF(Q81=J83,3)+IF(Q81=J84,2)+IF(Q81=J85,1)</f>
        <v>8</v>
      </c>
      <c r="U81" s="2"/>
      <c r="V81" s="12"/>
      <c r="W81" s="12"/>
      <c r="X81" s="12"/>
      <c r="Y81" s="12">
        <f>S81+T81</f>
        <v>15</v>
      </c>
      <c r="Z81" s="12"/>
      <c r="AA81" s="12"/>
      <c r="AB81" s="191"/>
      <c r="AC81" s="12"/>
      <c r="AD81" s="2"/>
      <c r="AE81" s="2"/>
      <c r="AF81" s="45"/>
      <c r="AG81" s="45"/>
      <c r="AH81" s="45"/>
      <c r="AI81" s="45"/>
      <c r="AJ81" s="45"/>
      <c r="AK81" s="45"/>
      <c r="AL81" s="45"/>
      <c r="AM81" s="45"/>
      <c r="AN81" s="45"/>
      <c r="AO81" s="45"/>
      <c r="AP81" s="45"/>
      <c r="AQ81" s="45"/>
      <c r="AR81" s="45"/>
      <c r="AS81" s="45"/>
      <c r="AT81" s="45"/>
      <c r="AU81" s="45"/>
      <c r="AV81" s="45"/>
      <c r="AW81" s="45"/>
    </row>
    <row r="82" spans="1:87" ht="18.95" customHeight="1">
      <c r="A82" s="9">
        <v>5</v>
      </c>
      <c r="B82" s="364" t="s">
        <v>830</v>
      </c>
      <c r="C82" s="97">
        <v>4.93</v>
      </c>
      <c r="D82" s="41" t="str">
        <f t="shared" si="61"/>
        <v>OLIVER SAMMONS</v>
      </c>
      <c r="E82" s="41" t="str">
        <f t="shared" si="62"/>
        <v>BANBURY</v>
      </c>
      <c r="F82" s="64" t="str">
        <f t="shared" si="63"/>
        <v/>
      </c>
      <c r="G82" s="64" t="str">
        <f t="shared" si="64"/>
        <v xml:space="preserve"> </v>
      </c>
      <c r="H82" s="426"/>
      <c r="I82" s="9">
        <v>5</v>
      </c>
      <c r="J82" s="106"/>
      <c r="K82" s="97"/>
      <c r="L82" s="41" t="str">
        <f t="shared" si="65"/>
        <v/>
      </c>
      <c r="M82" s="41" t="str">
        <f t="shared" si="66"/>
        <v/>
      </c>
      <c r="N82" s="64" t="str">
        <f t="shared" si="67"/>
        <v/>
      </c>
      <c r="O82" s="64" t="str">
        <f t="shared" si="68"/>
        <v xml:space="preserve"> </v>
      </c>
      <c r="P82" s="2"/>
      <c r="Q82" s="48" t="s">
        <v>20</v>
      </c>
      <c r="R82" s="48" t="s">
        <v>19</v>
      </c>
      <c r="S82" s="48">
        <f>IF(Q82=B78,8)+IF(Q82=B79,7)+IF(Q82=B80,6)+IF(Q82=B81,5)+IF(Q82=B82,4)+IF(Q82=B83,3)+IF(Q82=B84,2)+IF(Q82=B85,1)+IF(R82=B78,8)+IF(R82=B79,7)+IF(R82=B80,6)+IF(R82=B81,5)+IF(R82=B82,4)+IF(R82=B83,3)+IF(R82=B84,2)+IF(R82=B85,1)</f>
        <v>5</v>
      </c>
      <c r="T82" s="48">
        <f>IF(R82=J78,8)+IF(R82=J79,7)+IF(R82=J80,6)+IF(R82=J81,5)+IF(R82=J82,4)+IF(R82=J83,3)+IF(R82=J84,2)+IF(R82=J85,1)+IF(Q82=J78,8)+IF(Q82=J79,7)+IF(Q82=J80,6)+IF(Q82=J81,5)+IF(Q82=J82,4)+IF(Q82=J83,3)+IF(Q82=J84,2)+IF(Q82=J85,1)</f>
        <v>6</v>
      </c>
      <c r="U82" s="2"/>
      <c r="V82" s="12"/>
      <c r="W82" s="12"/>
      <c r="X82" s="12"/>
      <c r="Y82" s="12"/>
      <c r="Z82" s="12">
        <f>S82+T82</f>
        <v>11</v>
      </c>
      <c r="AA82" s="12"/>
      <c r="AB82" s="191"/>
      <c r="AC82" s="12"/>
      <c r="AD82" s="2"/>
      <c r="AE82" s="2"/>
    </row>
    <row r="83" spans="1:87" ht="18.95" customHeight="1">
      <c r="A83" s="9">
        <v>6</v>
      </c>
      <c r="B83" s="106"/>
      <c r="C83" s="97"/>
      <c r="D83" s="41" t="str">
        <f t="shared" si="61"/>
        <v/>
      </c>
      <c r="E83" s="41" t="str">
        <f t="shared" si="62"/>
        <v/>
      </c>
      <c r="F83" s="64" t="str">
        <f t="shared" si="63"/>
        <v/>
      </c>
      <c r="G83" s="64" t="str">
        <f t="shared" si="64"/>
        <v xml:space="preserve"> </v>
      </c>
      <c r="H83" s="426"/>
      <c r="I83" s="9">
        <v>6</v>
      </c>
      <c r="J83" s="106"/>
      <c r="K83" s="97"/>
      <c r="L83" s="41" t="str">
        <f t="shared" si="65"/>
        <v/>
      </c>
      <c r="M83" s="41" t="str">
        <f t="shared" si="66"/>
        <v/>
      </c>
      <c r="N83" s="64" t="str">
        <f t="shared" si="67"/>
        <v/>
      </c>
      <c r="O83" s="64" t="str">
        <f t="shared" si="68"/>
        <v xml:space="preserve"> </v>
      </c>
      <c r="P83" s="2"/>
      <c r="Q83" s="48" t="s">
        <v>188</v>
      </c>
      <c r="R83" s="48" t="s">
        <v>189</v>
      </c>
      <c r="S83" s="48">
        <f>IF(Q83=B78,8)+IF(Q83=B79,7)+IF(Q83=B80,6)+IF(Q83=B81,5)+IF(Q83=B82,4)+IF(Q83=B83,3)+IF(Q83=B84,2)+IF(Q83=B85,1)+IF(R83=B78,8)+IF(R83=B79,7)+IF(R83=B80,6)+IF(R83=B81,5)+IF(R83=B82,4)+IF(R83=B83,3)+IF(R83=B84,2)+IF(R83=B85,1)</f>
        <v>8</v>
      </c>
      <c r="T83" s="48">
        <f>IF(R83=J78,8)+IF(R83=J79,7)+IF(R83=J80,6)+IF(R83=J81,5)+IF(R83=J82,4)+IF(R83=J83,3)+IF(R83=J84,2)+IF(R83=J85,1)+IF(Q83=J78,8)+IF(Q83=J79,7)+IF(Q83=J80,6)+IF(Q83=J81,5)+IF(Q83=J82,4)+IF(Q83=J83,3)+IF(Q83=J84,2)+IF(Q83=J85,1)</f>
        <v>5</v>
      </c>
      <c r="U83" s="2"/>
      <c r="V83" s="12"/>
      <c r="W83" s="12"/>
      <c r="X83" s="12"/>
      <c r="Y83" s="12"/>
      <c r="Z83" s="12"/>
      <c r="AA83" s="12">
        <f>S83+T83</f>
        <v>13</v>
      </c>
      <c r="AB83" s="191"/>
      <c r="AC83" s="12"/>
      <c r="AD83" s="2"/>
      <c r="AE83" s="2"/>
    </row>
    <row r="84" spans="1:87" ht="18.95" customHeight="1">
      <c r="A84" s="9">
        <v>7</v>
      </c>
      <c r="B84" s="106"/>
      <c r="C84" s="97"/>
      <c r="D84" s="41" t="str">
        <f t="shared" si="61"/>
        <v/>
      </c>
      <c r="E84" s="41" t="str">
        <f t="shared" si="62"/>
        <v/>
      </c>
      <c r="F84" s="64" t="str">
        <f t="shared" si="63"/>
        <v/>
      </c>
      <c r="G84" s="64" t="str">
        <f t="shared" si="64"/>
        <v xml:space="preserve"> </v>
      </c>
      <c r="H84" s="426"/>
      <c r="I84" s="9">
        <v>7</v>
      </c>
      <c r="J84" s="106"/>
      <c r="K84" s="97"/>
      <c r="L84" s="41" t="str">
        <f t="shared" si="65"/>
        <v/>
      </c>
      <c r="M84" s="41" t="str">
        <f t="shared" si="66"/>
        <v/>
      </c>
      <c r="N84" s="64" t="str">
        <f t="shared" si="67"/>
        <v/>
      </c>
      <c r="O84" s="64" t="str">
        <f t="shared" si="68"/>
        <v xml:space="preserve"> </v>
      </c>
      <c r="P84" s="2"/>
      <c r="Q84" s="48" t="s">
        <v>227</v>
      </c>
      <c r="R84" s="48" t="s">
        <v>228</v>
      </c>
      <c r="S84" s="48">
        <f>IF(Q84=B78,8)+IF(Q84=B79,7)+IF(Q84=B80,6)+IF(Q84=B81,5)+IF(Q84=B82,4)+IF(Q84=B83,3)+IF(Q84=B84,2)+IF(Q84=B85,1)+IF(R84=B78,8)+IF(R84=B79,7)+IF(R84=B80,6)+IF(R84=B81,5)+IF(R84=B82,4)+IF(R84=B83,3)+IF(R84=B84,2)+IF(R84=B85,1)</f>
        <v>0</v>
      </c>
      <c r="T84" s="48">
        <f>IF(R84=J78,8)+IF(R84=J79,7)+IF(R84=J80,6)+IF(R84=J81,5)+IF(R84=J82,4)+IF(R84=J83,3)+IF(R84=J84,2)+IF(R84=J85,1)+IF(Q84=J78,8)+IF(Q84=J79,7)+IF(Q84=J80,6)+IF(Q84=J81,5)+IF(Q84=J82,4)+IF(Q84=J83,3)+IF(Q84=J84,2)+IF(Q84=J85,1)</f>
        <v>0</v>
      </c>
      <c r="U84" s="2"/>
      <c r="V84" s="12"/>
      <c r="W84" s="12"/>
      <c r="X84" s="12"/>
      <c r="Y84" s="12"/>
      <c r="Z84" s="12"/>
      <c r="AA84" s="12"/>
      <c r="AB84" s="191">
        <f>S84+T84</f>
        <v>0</v>
      </c>
      <c r="AC84" s="12"/>
      <c r="AD84" s="2"/>
      <c r="AE84" s="2"/>
    </row>
    <row r="85" spans="1:87" ht="18.95" customHeight="1">
      <c r="A85" s="9">
        <v>8</v>
      </c>
      <c r="B85" s="106"/>
      <c r="C85" s="97"/>
      <c r="D85" s="41" t="str">
        <f t="shared" si="61"/>
        <v/>
      </c>
      <c r="E85" s="41" t="str">
        <f t="shared" si="62"/>
        <v/>
      </c>
      <c r="F85" s="64" t="str">
        <f t="shared" si="63"/>
        <v/>
      </c>
      <c r="G85" s="64" t="str">
        <f t="shared" si="64"/>
        <v xml:space="preserve"> </v>
      </c>
      <c r="H85" s="427"/>
      <c r="I85" s="9">
        <v>8</v>
      </c>
      <c r="J85" s="106"/>
      <c r="K85" s="97"/>
      <c r="L85" s="41" t="str">
        <f t="shared" si="65"/>
        <v/>
      </c>
      <c r="M85" s="41" t="str">
        <f t="shared" si="66"/>
        <v/>
      </c>
      <c r="N85" s="64" t="str">
        <f t="shared" si="67"/>
        <v/>
      </c>
      <c r="O85" s="64" t="str">
        <f t="shared" si="68"/>
        <v xml:space="preserve"> </v>
      </c>
      <c r="P85" s="2"/>
      <c r="Q85" s="48" t="s">
        <v>208</v>
      </c>
      <c r="R85" s="48" t="s">
        <v>211</v>
      </c>
      <c r="S85" s="48">
        <f>IF(Q85=B78,8)+IF(Q85=B79,7)+IF(Q85=B80,6)+IF(Q85=B81,5)+IF(Q85=B82,4)+IF(Q85=B83,3)+IF(Q85=B84,2)+IF(Q85=B85,1)+IF(R85=B78,8)+IF(R85=B79,7)+IF(R85=B80,6)+IF(R85=B81,5)+IF(R85=B82,4)+IF(R85=B83,3)+IF(R85=B84,2)+IF(R85=B85,1)</f>
        <v>0</v>
      </c>
      <c r="T85" s="48">
        <f>IF(R85=J78,8)+IF(R85=J79,7)+IF(R85=J80,6)+IF(R85=J81,5)+IF(R85=J82,4)+IF(R85=J83,3)+IF(R85=J84,2)+IF(R85=J85,1)+IF(Q85=J78,8)+IF(Q85=J79,7)+IF(Q85=J80,6)+IF(Q85=J81,5)+IF(Q85=J82,4)+IF(Q85=J83,3)+IF(Q85=J84,2)+IF(Q85=J85,1)</f>
        <v>0</v>
      </c>
      <c r="U85" s="2"/>
      <c r="V85" s="12"/>
      <c r="W85" s="12"/>
      <c r="X85" s="12"/>
      <c r="Y85" s="12"/>
      <c r="Z85" s="12"/>
      <c r="AA85" s="12"/>
      <c r="AB85" s="191"/>
      <c r="AC85" s="12">
        <f>S85+T85</f>
        <v>0</v>
      </c>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58"/>
      <c r="BK85" s="58"/>
      <c r="BL85" s="58"/>
      <c r="BM85" s="58"/>
      <c r="BN85" s="58"/>
      <c r="BO85" s="58"/>
      <c r="BP85" s="58"/>
      <c r="BQ85" s="80"/>
    </row>
    <row r="86" spans="1:87" ht="18.95" customHeight="1">
      <c r="A86" s="206" t="s">
        <v>0</v>
      </c>
      <c r="B86" s="422" t="s">
        <v>157</v>
      </c>
      <c r="C86" s="423"/>
      <c r="D86" s="423" t="s">
        <v>84</v>
      </c>
      <c r="E86" s="423"/>
      <c r="F86" s="423"/>
      <c r="G86" s="424"/>
      <c r="H86" s="207"/>
      <c r="I86" s="206" t="s">
        <v>1</v>
      </c>
      <c r="J86" s="422" t="str">
        <f>B86</f>
        <v>UNDER 13 BOYS DISCUS</v>
      </c>
      <c r="K86" s="423"/>
      <c r="L86" s="423"/>
      <c r="M86" s="423"/>
      <c r="N86" s="423"/>
      <c r="O86" s="424"/>
      <c r="P86" s="2"/>
      <c r="Q86" s="96"/>
      <c r="R86" s="96"/>
      <c r="S86" s="48"/>
      <c r="T86" s="48"/>
      <c r="U86" s="2"/>
      <c r="V86" s="12"/>
      <c r="W86" s="12"/>
      <c r="X86" s="12"/>
      <c r="Y86" s="12"/>
      <c r="Z86" s="12"/>
      <c r="AA86" s="12"/>
      <c r="AB86" s="191"/>
      <c r="AC86" s="1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58"/>
      <c r="BK86" s="58"/>
      <c r="BL86" s="58"/>
      <c r="BM86" s="58"/>
      <c r="BN86" s="58"/>
      <c r="BO86" s="58"/>
      <c r="BP86" s="58"/>
      <c r="BQ86" s="80"/>
    </row>
    <row r="87" spans="1:87" ht="18.95" customHeight="1">
      <c r="A87" s="9">
        <v>1</v>
      </c>
      <c r="B87" s="364" t="s">
        <v>833</v>
      </c>
      <c r="C87" s="97">
        <v>18.29</v>
      </c>
      <c r="D87" s="41" t="str">
        <f>IF(B87=0,"",VLOOKUP(B87,$AO$27:$AQ$42,3,FALSE))</f>
        <v>Max Crowther</v>
      </c>
      <c r="E87" s="41" t="str">
        <f>IF(B87=0,"",VLOOKUP(B87,$AU$8:$AW$23,3,FALSE))</f>
        <v>OXFORD CITY</v>
      </c>
      <c r="F87" s="64" t="str">
        <f>IF(C87="","",IF($AU$54="T"," ",IF($AU$54="F",IF(C87&gt;=$AK$54,"G1",IF(C87&gt;=$AN$54,"G2",IF(C87&gt;=$AQ$54,"G3",IF(C87&gt;=$AT$54,"G4","")))))))</f>
        <v>G4</v>
      </c>
      <c r="G87" s="64" t="str">
        <f>IF(C87&gt;=BW11,"AW"," ")</f>
        <v>AW</v>
      </c>
      <c r="H87" s="425"/>
      <c r="I87" s="9">
        <v>1</v>
      </c>
      <c r="J87" s="364" t="s">
        <v>831</v>
      </c>
      <c r="K87" s="97">
        <v>15.49</v>
      </c>
      <c r="L87" s="41" t="str">
        <f>IF(J87=0,"",VLOOKUP(J87,$AO$27:$AQ$42,3,FALSE))</f>
        <v>Adam Byles</v>
      </c>
      <c r="M87" s="41" t="str">
        <f>IF(J87=0,"",VLOOKUP(J87,$AU$8:$AW$23,3,FALSE))</f>
        <v>OXFORD CITY</v>
      </c>
      <c r="N87" s="64" t="str">
        <f>IF(K87="","",IF($AU$54="T"," ",IF($AU$54="F",IF(K87&gt;=$AK$54,"G1",IF(K87&gt;=$AN$54,"G2",IF(K87&gt;=$AQ$54,"G3",IF(K87&gt;=$AT$54,"G4","")))))))</f>
        <v/>
      </c>
      <c r="O87" s="64" t="str">
        <f>IF(K87&gt;=BW11,"AW"," ")</f>
        <v>AW</v>
      </c>
      <c r="P87" s="2"/>
      <c r="Q87" s="192" t="s">
        <v>0</v>
      </c>
      <c r="R87" s="192" t="s">
        <v>210</v>
      </c>
      <c r="S87" s="192">
        <f>IF(Q87=B87,8)+IF(Q87=B88,7)+IF(Q87=B89,6)+IF(Q87=B90,5)+IF(Q87=B91,4)+IF(Q87=B92,3)+IF(Q87=B93,2)+IF(Q87=B94,1)+IF(R87=B87,8)+IF(R87=B88,7)+IF(R87=B89,6)+IF(R87=B90,5)+IF(R87=B91,4)+IF(R87=B92,3)+IF(R87=B93,2)+IF(R87=B94,1)</f>
        <v>0</v>
      </c>
      <c r="T87" s="192">
        <f>IF(Q87=J87,8)+IF(Q87=J88,7)+IF(Q87=J89,6)+IF(Q87=J90,5)+IF(Q87=J91,4)+IF(Q87=J92,3)+IF(Q87=J93,2)+IF(Q87=J94,1)+IF(R87=J87,8)+IF(R87=J88,7)+IF(R87=J89,6)+IF(R87=J90,5)+IF(R87=J91,4)+IF(R87=J92,3)+IF(R87=J93,2)+IF(R87=J94,1)</f>
        <v>0</v>
      </c>
      <c r="U87" s="2"/>
      <c r="V87" s="95">
        <f>S87+T87</f>
        <v>0</v>
      </c>
      <c r="W87" s="12"/>
      <c r="X87" s="12"/>
      <c r="Y87" s="12"/>
      <c r="Z87" s="12"/>
      <c r="AA87" s="12"/>
      <c r="AB87" s="191"/>
      <c r="AC87" s="12"/>
      <c r="AD87" s="2"/>
      <c r="AE87" s="2"/>
      <c r="AF87" s="6"/>
      <c r="AG87" s="6"/>
      <c r="AH87" s="2"/>
      <c r="AI87" s="6"/>
      <c r="AJ87" s="6"/>
      <c r="AK87" s="2"/>
      <c r="AL87" s="6"/>
      <c r="AM87" s="6"/>
      <c r="AN87" s="2"/>
      <c r="AO87" s="6"/>
      <c r="AP87" s="6"/>
      <c r="AQ87" s="2"/>
      <c r="AR87" s="6"/>
      <c r="AS87" s="6"/>
      <c r="AT87" s="2"/>
      <c r="AU87" s="6"/>
      <c r="AV87" s="6"/>
      <c r="AW87" s="2"/>
      <c r="AX87" s="6"/>
      <c r="AY87" s="6"/>
      <c r="AZ87" s="2"/>
      <c r="BA87" s="2"/>
      <c r="BB87" s="2"/>
      <c r="BC87" s="2"/>
      <c r="BD87" s="2"/>
      <c r="BE87" s="2"/>
      <c r="BF87" s="2"/>
      <c r="BG87" s="2"/>
      <c r="BH87" s="2"/>
      <c r="BI87" s="6"/>
      <c r="BJ87" s="58"/>
      <c r="BK87" s="79"/>
      <c r="BL87" s="58"/>
      <c r="BM87" s="79"/>
      <c r="BN87" s="58"/>
      <c r="BO87" s="79"/>
      <c r="BP87" s="58"/>
      <c r="BQ87" s="80"/>
    </row>
    <row r="88" spans="1:87" ht="18.95" customHeight="1">
      <c r="A88" s="9">
        <v>2</v>
      </c>
      <c r="B88" s="364" t="s">
        <v>413</v>
      </c>
      <c r="C88" s="97">
        <v>15.64</v>
      </c>
      <c r="D88" s="41" t="str">
        <f t="shared" ref="D88:D94" si="69">IF(B88=0,"",VLOOKUP(B88,$AO$27:$AQ$42,3,FALSE))</f>
        <v>Fergus Jones</v>
      </c>
      <c r="E88" s="41" t="str">
        <f t="shared" ref="E88:E94" si="70">IF(B88=0,"",VLOOKUP(B88,$AU$8:$AW$23,3,FALSE))</f>
        <v>BICESTER</v>
      </c>
      <c r="F88" s="64" t="str">
        <f t="shared" ref="F88:F94" si="71">IF(C88="","",IF($AU$54="T"," ",IF($AU$54="F",IF(C88&gt;=$AK$54,"G1",IF(C88&gt;=$AN$54,"G2",IF(C88&gt;=$AQ$54,"G3",IF(C88&gt;=$AT$54,"G4","")))))))</f>
        <v/>
      </c>
      <c r="G88" s="64" t="str">
        <f t="shared" ref="G88:G94" si="72">IF(C88&gt;=BW12,"AW"," ")</f>
        <v>AW</v>
      </c>
      <c r="H88" s="426"/>
      <c r="I88" s="9">
        <v>2</v>
      </c>
      <c r="J88" s="364" t="s">
        <v>832</v>
      </c>
      <c r="K88" s="97">
        <v>14.15</v>
      </c>
      <c r="L88" s="41" t="str">
        <f t="shared" ref="L88:L94" si="73">IF(J88=0,"",VLOOKUP(J88,$AO$27:$AQ$42,3,FALSE))</f>
        <v>Will Smith</v>
      </c>
      <c r="M88" s="41" t="str">
        <f t="shared" ref="M88:M94" si="74">IF(J88=0,"",VLOOKUP(J88,$AU$8:$AW$23,3,FALSE))</f>
        <v>RADLEY</v>
      </c>
      <c r="N88" s="64" t="str">
        <f t="shared" ref="N88:N94" si="75">IF(K88="","",IF($AU$54="T"," ",IF($AU$54="F",IF(K88&gt;=$AK$54,"G1",IF(K88&gt;=$AN$54,"G2",IF(K88&gt;=$AQ$54,"G3",IF(K88&gt;=$AT$54,"G4","")))))))</f>
        <v/>
      </c>
      <c r="O88" s="64" t="str">
        <f t="shared" ref="O88:O94" si="76">IF(K88&gt;=BW12,"AW"," ")</f>
        <v>AW</v>
      </c>
      <c r="P88" s="2"/>
      <c r="Q88" s="48" t="s">
        <v>190</v>
      </c>
      <c r="R88" s="48" t="s">
        <v>191</v>
      </c>
      <c r="S88" s="48">
        <f>IF(Q88=B87,8)+IF(Q88=B88,7)+IF(Q88=B89,6)+IF(Q88=B90,5)+IF(Q88=B91,4)+IF(Q88=B92,3)+IF(Q88=B93,2)+IF(Q88=B94,1)+IF(R88=B87,8)+IF(R88=B88,7)+IF(R88=B89,6)+IF(R88=B90,5)+IF(R88=B91,4)+IF(R88=B92,3)+IF(R88=B93,2)+IF(R88=B94,1)</f>
        <v>0</v>
      </c>
      <c r="T88" s="48">
        <f>IF(R88=J87,8)+IF(R88=J88,7)+IF(R88=J89,6)+IF(R88=J90,5)+IF(R88=J91,4)+IF(R88=J92,3)+IF(R88=J93,2)+IF(R88=J94,1)+IF(Q88=J87,8)+IF(Q88=J88,7)+IF(Q88=J89,6)+IF(Q88=J90,5)+IF(Q88=J91,4)+IF(Q88=J92,3)+IF(Q88=J93,2)+IF(Q88=J94,1)</f>
        <v>0</v>
      </c>
      <c r="U88" s="2"/>
      <c r="V88" s="12"/>
      <c r="W88" s="12">
        <f>S88+T88</f>
        <v>0</v>
      </c>
      <c r="X88" s="12"/>
      <c r="Y88" s="12"/>
      <c r="Z88" s="12"/>
      <c r="AA88" s="12"/>
      <c r="AB88" s="191"/>
      <c r="AC88" s="1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58"/>
      <c r="BK88" s="58"/>
      <c r="BL88" s="58"/>
      <c r="BM88" s="58"/>
      <c r="BN88" s="58"/>
      <c r="BO88" s="58"/>
      <c r="BP88" s="58"/>
      <c r="BQ88" s="80"/>
    </row>
    <row r="89" spans="1:87" s="33" customFormat="1" ht="18.95" customHeight="1">
      <c r="A89" s="9">
        <v>3</v>
      </c>
      <c r="B89" s="364" t="s">
        <v>828</v>
      </c>
      <c r="C89" s="97">
        <v>14.14</v>
      </c>
      <c r="D89" s="41" t="str">
        <f t="shared" si="69"/>
        <v>Robert Calkin</v>
      </c>
      <c r="E89" s="41" t="str">
        <f t="shared" si="70"/>
        <v>RADLEY</v>
      </c>
      <c r="F89" s="64" t="str">
        <f t="shared" si="71"/>
        <v/>
      </c>
      <c r="G89" s="64" t="str">
        <f t="shared" si="72"/>
        <v>AW</v>
      </c>
      <c r="H89" s="426"/>
      <c r="I89" s="9">
        <v>3</v>
      </c>
      <c r="J89" s="364" t="s">
        <v>829</v>
      </c>
      <c r="K89" s="97">
        <v>12.08</v>
      </c>
      <c r="L89" s="41" t="str">
        <f t="shared" si="73"/>
        <v>Stuart Bladon</v>
      </c>
      <c r="M89" s="41" t="str">
        <f t="shared" si="74"/>
        <v>TEAM KENNET</v>
      </c>
      <c r="N89" s="64" t="str">
        <f t="shared" si="75"/>
        <v/>
      </c>
      <c r="O89" s="64" t="str">
        <f t="shared" si="76"/>
        <v xml:space="preserve"> </v>
      </c>
      <c r="P89" s="2"/>
      <c r="Q89" s="48" t="s">
        <v>1</v>
      </c>
      <c r="R89" s="48" t="s">
        <v>209</v>
      </c>
      <c r="S89" s="48">
        <f>IF(Q89=B87,8)+IF(Q89=B88,7)+IF(Q89=B89,6)+IF(Q89=B90,5)+IF(Q89=B91,4)+IF(Q89=B92,3)+IF(Q89=B93,2)+IF(Q89=B94,1)+IF(R89=B87,8)+IF(R89=B88,7)+IF(R89=B89,6)+IF(R89=B90,5)+IF(R89=B91,4)+IF(R89=B92,3)+IF(R89=B93,2)+IF(R89=B94,1)</f>
        <v>7</v>
      </c>
      <c r="T89" s="48">
        <f>IF(R89=J87,8)+IF(R89=J88,7)+IF(R89=J89,6)+IF(R89=J90,5)+IF(R89=J91,4)+IF(R89=J92,3)+IF(R89=J93,2)+IF(R89=J94,1)+IF(Q89=J87,8)+IF(Q89=J88,7)+IF(Q89=J89,6)+IF(Q89=J90,5)+IF(Q89=J91,4)+IF(Q89=J92,3)+IF(Q89=J93,2)+IF(Q89=J94,1)</f>
        <v>5</v>
      </c>
      <c r="U89" s="2"/>
      <c r="V89" s="12"/>
      <c r="W89" s="12"/>
      <c r="X89" s="12">
        <f>S89+T89</f>
        <v>12</v>
      </c>
      <c r="Y89" s="12"/>
      <c r="Z89" s="12"/>
      <c r="AA89" s="12"/>
      <c r="AB89" s="191"/>
      <c r="AC89" s="1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58"/>
      <c r="BK89" s="58"/>
      <c r="BL89" s="58"/>
      <c r="BM89" s="58"/>
      <c r="BN89" s="58"/>
      <c r="BO89" s="58"/>
      <c r="BP89" s="58"/>
      <c r="BQ89" s="84"/>
      <c r="BR89" s="46"/>
      <c r="BS89" s="46"/>
      <c r="BT89" s="46"/>
      <c r="BU89" s="46"/>
      <c r="BV89" s="46"/>
      <c r="BW89" s="46"/>
      <c r="BX89" s="46"/>
      <c r="BY89" s="46"/>
      <c r="BZ89" s="46"/>
      <c r="CA89" s="46"/>
      <c r="CB89" s="46"/>
      <c r="CC89" s="46"/>
      <c r="CD89" s="46"/>
      <c r="CE89" s="85"/>
    </row>
    <row r="90" spans="1:87" s="33" customFormat="1" ht="18.95" customHeight="1">
      <c r="A90" s="9">
        <v>4</v>
      </c>
      <c r="B90" s="364" t="s">
        <v>437</v>
      </c>
      <c r="C90" s="97">
        <v>13.32</v>
      </c>
      <c r="D90" s="41" t="str">
        <f t="shared" si="69"/>
        <v>James McLaughlin</v>
      </c>
      <c r="E90" s="41" t="str">
        <f t="shared" si="70"/>
        <v>TEAM KENNET</v>
      </c>
      <c r="F90" s="64" t="str">
        <f t="shared" si="71"/>
        <v/>
      </c>
      <c r="G90" s="64" t="str">
        <f t="shared" si="72"/>
        <v xml:space="preserve"> </v>
      </c>
      <c r="H90" s="426"/>
      <c r="I90" s="9">
        <v>4</v>
      </c>
      <c r="J90" s="364" t="s">
        <v>835</v>
      </c>
      <c r="K90" s="97">
        <v>11.68</v>
      </c>
      <c r="L90" s="41" t="str">
        <f t="shared" si="73"/>
        <v>Tom Cousins</v>
      </c>
      <c r="M90" s="41" t="str">
        <f t="shared" si="74"/>
        <v>BICESTER</v>
      </c>
      <c r="N90" s="64" t="str">
        <f t="shared" si="75"/>
        <v/>
      </c>
      <c r="O90" s="64" t="str">
        <f t="shared" si="76"/>
        <v xml:space="preserve"> </v>
      </c>
      <c r="P90" s="2"/>
      <c r="Q90" s="264" t="s">
        <v>258</v>
      </c>
      <c r="R90" s="264" t="s">
        <v>259</v>
      </c>
      <c r="S90" s="48">
        <f>IF(Q90=B87,8)+IF(Q90=B88,7)+IF(Q90=B89,6)+IF(Q90=B90,5)+IF(Q90=B91,4)+IF(Q90=B92,3)+IF(Q90=B93,2)+IF(Q90=B94,1)+IF(R90=B87,8)+IF(R90=B88,7)+IF(R90=B89,6)+IF(R90=B90,5)+IF(R90=B91,4)+IF(R90=B92,3)+IF(R90=B93,2)+IF(R90=B94,1)</f>
        <v>5</v>
      </c>
      <c r="T90" s="48">
        <f>IF(R90=J87,8)+IF(R90=J88,7)+IF(R90=J89,6)+IF(R90=J90,5)+IF(R90=J91,4)+IF(R90=J92,3)+IF(R90=J93,2)+IF(R90=J94,1)+IF(Q90=J87,8)+IF(Q90=J88,7)+IF(Q90=J89,6)+IF(Q90=J90,5)+IF(Q90=J91,4)+IF(Q90=J92,3)+IF(Q90=J93,2)+IF(Q90=J94,1)</f>
        <v>6</v>
      </c>
      <c r="U90" s="2"/>
      <c r="V90" s="12"/>
      <c r="W90" s="12"/>
      <c r="X90" s="12"/>
      <c r="Y90" s="12">
        <f>S90+T90</f>
        <v>11</v>
      </c>
      <c r="Z90" s="12"/>
      <c r="AA90" s="12"/>
      <c r="AB90" s="191"/>
      <c r="AC90" s="1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58"/>
      <c r="BK90" s="58"/>
      <c r="BL90" s="58"/>
      <c r="BM90" s="58"/>
      <c r="BN90" s="58"/>
      <c r="BO90" s="58"/>
      <c r="BP90" s="58"/>
      <c r="BQ90" s="84"/>
      <c r="BR90" s="46"/>
      <c r="BS90" s="46"/>
      <c r="BT90" s="46"/>
      <c r="BU90" s="46"/>
      <c r="BV90" s="46"/>
      <c r="BW90" s="46"/>
      <c r="BX90" s="46"/>
      <c r="BY90" s="46"/>
      <c r="BZ90" s="46"/>
      <c r="CA90" s="46"/>
      <c r="CB90" s="46"/>
      <c r="CC90" s="46"/>
      <c r="CD90" s="46"/>
      <c r="CE90" s="85"/>
    </row>
    <row r="91" spans="1:87" ht="18.95" customHeight="1">
      <c r="A91" s="9">
        <v>5</v>
      </c>
      <c r="B91" s="364" t="s">
        <v>851</v>
      </c>
      <c r="C91" s="97">
        <v>12.12</v>
      </c>
      <c r="D91" s="41" t="str">
        <f t="shared" si="69"/>
        <v>DAN CUNNINGHAM</v>
      </c>
      <c r="E91" s="41" t="str">
        <f t="shared" si="70"/>
        <v>WITNEY</v>
      </c>
      <c r="F91" s="64" t="str">
        <f t="shared" si="71"/>
        <v/>
      </c>
      <c r="G91" s="64" t="str">
        <f t="shared" si="72"/>
        <v xml:space="preserve"> </v>
      </c>
      <c r="H91" s="426"/>
      <c r="I91" s="9">
        <v>5</v>
      </c>
      <c r="J91" s="106"/>
      <c r="K91" s="97"/>
      <c r="L91" s="41" t="str">
        <f t="shared" si="73"/>
        <v/>
      </c>
      <c r="M91" s="41" t="str">
        <f t="shared" si="74"/>
        <v/>
      </c>
      <c r="N91" s="64" t="str">
        <f t="shared" si="75"/>
        <v/>
      </c>
      <c r="O91" s="64" t="str">
        <f t="shared" si="76"/>
        <v xml:space="preserve"> </v>
      </c>
      <c r="P91" s="2"/>
      <c r="Q91" s="48" t="s">
        <v>20</v>
      </c>
      <c r="R91" s="48" t="s">
        <v>19</v>
      </c>
      <c r="S91" s="48">
        <f>IF(Q91=B87,8)+IF(Q91=B88,7)+IF(Q91=B89,6)+IF(Q91=B90,5)+IF(Q91=B91,4)+IF(Q91=B92,3)+IF(Q91=B93,2)+IF(Q91=B94,1)+IF(R91=B87,8)+IF(R91=B88,7)+IF(R91=B89,6)+IF(R91=B90,5)+IF(R91=B91,4)+IF(R91=B92,3)+IF(R91=B93,2)+IF(R91=B94,1)</f>
        <v>8</v>
      </c>
      <c r="T91" s="48">
        <f>IF(R91=J87,8)+IF(R91=J88,7)+IF(R91=J89,6)+IF(R91=J90,5)+IF(R91=J91,4)+IF(R91=J92,3)+IF(R91=J93,2)+IF(R91=J94,1)+IF(Q91=J87,8)+IF(Q91=J88,7)+IF(Q91=J89,6)+IF(Q91=J90,5)+IF(Q91=J91,4)+IF(Q91=J92,3)+IF(Q91=J93,2)+IF(Q91=J94,1)</f>
        <v>8</v>
      </c>
      <c r="U91" s="2"/>
      <c r="V91" s="12"/>
      <c r="W91" s="12"/>
      <c r="X91" s="12"/>
      <c r="Y91" s="12"/>
      <c r="Z91" s="12">
        <f>S91+T91</f>
        <v>16</v>
      </c>
      <c r="AA91" s="12"/>
      <c r="AB91" s="191"/>
      <c r="AC91" s="1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58"/>
      <c r="BK91" s="58"/>
      <c r="BL91" s="58"/>
      <c r="BM91" s="58"/>
      <c r="BN91" s="58"/>
      <c r="BO91" s="58"/>
      <c r="BP91" s="58"/>
      <c r="BQ91" s="80"/>
    </row>
    <row r="92" spans="1:87" ht="18.95" customHeight="1">
      <c r="A92" s="9">
        <v>6</v>
      </c>
      <c r="B92" s="106"/>
      <c r="C92" s="97"/>
      <c r="D92" s="41" t="str">
        <f t="shared" si="69"/>
        <v/>
      </c>
      <c r="E92" s="41" t="str">
        <f t="shared" si="70"/>
        <v/>
      </c>
      <c r="F92" s="64" t="str">
        <f t="shared" si="71"/>
        <v/>
      </c>
      <c r="G92" s="64" t="str">
        <f t="shared" si="72"/>
        <v xml:space="preserve"> </v>
      </c>
      <c r="H92" s="426"/>
      <c r="I92" s="9">
        <v>6</v>
      </c>
      <c r="J92" s="106"/>
      <c r="K92" s="97"/>
      <c r="L92" s="41" t="str">
        <f t="shared" si="73"/>
        <v/>
      </c>
      <c r="M92" s="41" t="str">
        <f t="shared" si="74"/>
        <v/>
      </c>
      <c r="N92" s="64" t="str">
        <f t="shared" si="75"/>
        <v/>
      </c>
      <c r="O92" s="64" t="str">
        <f t="shared" si="76"/>
        <v xml:space="preserve"> </v>
      </c>
      <c r="P92" s="2"/>
      <c r="Q92" s="48" t="s">
        <v>188</v>
      </c>
      <c r="R92" s="48" t="s">
        <v>189</v>
      </c>
      <c r="S92" s="48">
        <f>IF(Q92=B87,8)+IF(Q92=B88,7)+IF(Q92=B89,6)+IF(Q92=B90,5)+IF(Q92=B91,4)+IF(Q92=B92,3)+IF(Q92=B93,2)+IF(Q92=B94,1)+IF(R92=B87,8)+IF(R92=B88,7)+IF(R92=B89,6)+IF(R92=B90,5)+IF(R92=B91,4)+IF(R92=B92,3)+IF(R92=B93,2)+IF(R92=B94,1)</f>
        <v>6</v>
      </c>
      <c r="T92" s="48">
        <f>IF(R92=J87,8)+IF(R92=J88,7)+IF(R92=J89,6)+IF(R92=J90,5)+IF(R92=J91,4)+IF(R92=J92,3)+IF(R92=J93,2)+IF(R92=J94,1)+IF(Q92=J87,8)+IF(Q92=J88,7)+IF(Q92=J89,6)+IF(Q92=J90,5)+IF(Q92=J91,4)+IF(Q92=J92,3)+IF(Q92=J93,2)+IF(Q92=J94,1)</f>
        <v>7</v>
      </c>
      <c r="U92" s="2"/>
      <c r="V92" s="12"/>
      <c r="W92" s="12"/>
      <c r="X92" s="12"/>
      <c r="Y92" s="12"/>
      <c r="Z92" s="12"/>
      <c r="AA92" s="12">
        <f>S92+T92</f>
        <v>13</v>
      </c>
      <c r="AB92" s="191"/>
      <c r="AC92" s="1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58"/>
      <c r="BK92" s="58"/>
      <c r="BL92" s="58"/>
      <c r="BM92" s="58"/>
      <c r="BN92" s="58"/>
      <c r="BO92" s="58"/>
      <c r="BP92" s="58"/>
      <c r="BQ92" s="84"/>
      <c r="BR92" s="46"/>
      <c r="BS92" s="46"/>
      <c r="BT92" s="46"/>
      <c r="BU92" s="46"/>
      <c r="BV92" s="46"/>
      <c r="BW92" s="46"/>
      <c r="BX92" s="46"/>
      <c r="BY92" s="46"/>
      <c r="BZ92" s="46"/>
      <c r="CA92" s="46"/>
      <c r="CB92" s="46"/>
      <c r="CC92" s="46"/>
      <c r="CD92" s="46"/>
    </row>
    <row r="93" spans="1:87" ht="18.95" customHeight="1">
      <c r="A93" s="9">
        <v>7</v>
      </c>
      <c r="B93" s="106"/>
      <c r="C93" s="97"/>
      <c r="D93" s="41" t="str">
        <f t="shared" si="69"/>
        <v/>
      </c>
      <c r="E93" s="41" t="str">
        <f t="shared" si="70"/>
        <v/>
      </c>
      <c r="F93" s="64" t="str">
        <f t="shared" si="71"/>
        <v/>
      </c>
      <c r="G93" s="64" t="str">
        <f t="shared" si="72"/>
        <v xml:space="preserve"> </v>
      </c>
      <c r="H93" s="426"/>
      <c r="I93" s="9">
        <v>7</v>
      </c>
      <c r="J93" s="106"/>
      <c r="K93" s="97"/>
      <c r="L93" s="41" t="str">
        <f t="shared" si="73"/>
        <v/>
      </c>
      <c r="M93" s="41" t="str">
        <f t="shared" si="74"/>
        <v/>
      </c>
      <c r="N93" s="64" t="str">
        <f t="shared" si="75"/>
        <v/>
      </c>
      <c r="O93" s="64" t="str">
        <f t="shared" si="76"/>
        <v xml:space="preserve"> </v>
      </c>
      <c r="Q93" s="48" t="s">
        <v>227</v>
      </c>
      <c r="R93" s="48" t="s">
        <v>228</v>
      </c>
      <c r="S93" s="48">
        <f>IF(Q93=B87,8)+IF(Q93=B88,7)+IF(Q93=B89,6)+IF(Q93=B90,5)+IF(Q93=B91,4)+IF(Q93=B92,3)+IF(Q93=B93,2)+IF(Q93=B94,1)+IF(R93=B87,8)+IF(R93=B88,7)+IF(R93=B89,6)+IF(R93=B90,5)+IF(R93=B91,4)+IF(R93=B92,3)+IF(R93=B93,2)+IF(R93=B94,1)</f>
        <v>0</v>
      </c>
      <c r="T93" s="48">
        <f>IF(R93=J87,8)+IF(R93=J88,7)+IF(R93=J89,6)+IF(R93=J90,5)+IF(R93=J91,4)+IF(R93=J92,3)+IF(R93=J93,2)+IF(R93=J94,1)+IF(Q93=J87,8)+IF(Q93=J88,7)+IF(Q93=J89,6)+IF(Q93=J90,5)+IF(Q93=J91,4)+IF(Q93=J92,3)+IF(Q93=J93,2)+IF(Q93=J94,1)</f>
        <v>0</v>
      </c>
      <c r="U93" s="2"/>
      <c r="V93" s="12"/>
      <c r="W93" s="12"/>
      <c r="X93" s="12"/>
      <c r="Y93" s="12"/>
      <c r="Z93" s="12"/>
      <c r="AA93" s="12"/>
      <c r="AB93" s="191">
        <f>S93+T93</f>
        <v>0</v>
      </c>
      <c r="AC93" s="12"/>
      <c r="BQ93" s="46"/>
      <c r="BR93" s="46"/>
      <c r="BS93" s="46"/>
      <c r="BT93" s="46"/>
      <c r="BU93" s="46"/>
      <c r="BV93" s="46"/>
      <c r="BW93" s="46"/>
      <c r="BX93" s="46"/>
      <c r="BY93" s="46"/>
      <c r="BZ93" s="46"/>
      <c r="CA93" s="46"/>
      <c r="CB93" s="46"/>
      <c r="CC93" s="46"/>
      <c r="CD93" s="46"/>
    </row>
    <row r="94" spans="1:87" ht="18.95" customHeight="1">
      <c r="A94" s="9">
        <v>8</v>
      </c>
      <c r="B94" s="106"/>
      <c r="C94" s="97"/>
      <c r="D94" s="41" t="str">
        <f t="shared" si="69"/>
        <v/>
      </c>
      <c r="E94" s="41" t="str">
        <f t="shared" si="70"/>
        <v/>
      </c>
      <c r="F94" s="64" t="str">
        <f t="shared" si="71"/>
        <v/>
      </c>
      <c r="G94" s="64" t="str">
        <f t="shared" si="72"/>
        <v xml:space="preserve"> </v>
      </c>
      <c r="H94" s="427"/>
      <c r="I94" s="9">
        <v>8</v>
      </c>
      <c r="J94" s="106"/>
      <c r="K94" s="97"/>
      <c r="L94" s="41" t="str">
        <f t="shared" si="73"/>
        <v/>
      </c>
      <c r="M94" s="41" t="str">
        <f t="shared" si="74"/>
        <v/>
      </c>
      <c r="N94" s="64" t="str">
        <f t="shared" si="75"/>
        <v/>
      </c>
      <c r="O94" s="64" t="str">
        <f t="shared" si="76"/>
        <v xml:space="preserve"> </v>
      </c>
      <c r="Q94" s="48" t="s">
        <v>208</v>
      </c>
      <c r="R94" s="48" t="s">
        <v>211</v>
      </c>
      <c r="S94" s="48">
        <f>IF(Q94=B87,8)+IF(Q94=B88,7)+IF(Q94=B89,6)+IF(Q94=B90,5)+IF(Q94=B91,4)+IF(Q94=B92,3)+IF(Q94=B93,2)+IF(Q94=B94,1)+IF(R94=B87,8)+IF(R94=B88,7)+IF(R94=B89,6)+IF(R94=B90,5)+IF(R94=B91,4)+IF(R94=B92,3)+IF(R94=B93,2)+IF(R94=B94,1)</f>
        <v>4</v>
      </c>
      <c r="T94" s="48">
        <f>IF(R94=J87,8)+IF(R94=J88,7)+IF(R94=J89,6)+IF(R94=J90,5)+IF(R94=J91,4)+IF(R94=J92,3)+IF(R94=J93,2)+IF(R94=J94,1)+IF(Q94=J87,8)+IF(Q94=J88,7)+IF(Q94=J89,6)+IF(Q94=J90,5)+IF(Q94=J91,4)+IF(Q94=J92,3)+IF(Q94=J93,2)+IF(Q94=J94,1)</f>
        <v>0</v>
      </c>
      <c r="U94" s="2"/>
      <c r="V94" s="12"/>
      <c r="W94" s="12"/>
      <c r="X94" s="12"/>
      <c r="Y94" s="12"/>
      <c r="Z94" s="12"/>
      <c r="AA94" s="12"/>
      <c r="AB94" s="191"/>
      <c r="AC94" s="12">
        <f>S94+T94</f>
        <v>4</v>
      </c>
      <c r="BQ94" s="46"/>
      <c r="BR94" s="46"/>
      <c r="BS94" s="46"/>
      <c r="BT94" s="46"/>
      <c r="BU94" s="46"/>
      <c r="BV94" s="46"/>
      <c r="BW94" s="46"/>
      <c r="BX94" s="46"/>
      <c r="BY94" s="46"/>
      <c r="BZ94" s="46"/>
      <c r="CA94" s="46"/>
      <c r="CB94" s="46"/>
      <c r="CC94" s="46"/>
      <c r="CD94" s="46"/>
    </row>
    <row r="95" spans="1:87" ht="18.95" customHeight="1">
      <c r="A95" s="206" t="s">
        <v>0</v>
      </c>
      <c r="B95" s="422" t="s">
        <v>158</v>
      </c>
      <c r="C95" s="423"/>
      <c r="D95" s="423" t="s">
        <v>84</v>
      </c>
      <c r="E95" s="423"/>
      <c r="F95" s="423"/>
      <c r="G95" s="424"/>
      <c r="H95" s="207"/>
      <c r="I95" s="206" t="s">
        <v>1</v>
      </c>
      <c r="J95" s="422" t="str">
        <f>B95</f>
        <v>UNDER 13 BOYS JAVELIN</v>
      </c>
      <c r="K95" s="423"/>
      <c r="L95" s="423"/>
      <c r="M95" s="423"/>
      <c r="N95" s="423"/>
      <c r="O95" s="424"/>
      <c r="Q95" s="96"/>
      <c r="R95" s="96"/>
      <c r="S95" s="48"/>
      <c r="T95" s="48"/>
      <c r="U95" s="2"/>
      <c r="V95" s="12"/>
      <c r="W95" s="12"/>
      <c r="X95" s="12"/>
      <c r="Y95" s="12"/>
      <c r="Z95" s="12"/>
      <c r="AA95" s="12"/>
      <c r="AB95" s="191"/>
      <c r="AC95" s="12"/>
      <c r="BQ95" s="46"/>
      <c r="BR95" s="46"/>
      <c r="BS95" s="46"/>
      <c r="BT95" s="46"/>
      <c r="BU95" s="46"/>
      <c r="BV95" s="46"/>
      <c r="BW95" s="46"/>
      <c r="BX95" s="46"/>
      <c r="BY95" s="46"/>
      <c r="BZ95" s="46"/>
      <c r="CA95" s="46"/>
      <c r="CB95" s="46"/>
      <c r="CC95" s="46"/>
      <c r="CD95" s="46"/>
    </row>
    <row r="96" spans="1:87" ht="18.95" customHeight="1">
      <c r="A96" s="9">
        <v>1</v>
      </c>
      <c r="B96" s="37"/>
      <c r="C96" s="97"/>
      <c r="D96" s="41" t="str">
        <f>IF(B96=0,"",VLOOKUP(B96,$AR$27:$AT$42,3,FALSE))</f>
        <v/>
      </c>
      <c r="E96" s="41" t="str">
        <f>IF(B96=0,"",VLOOKUP(B96,$AU$8:$AW$23,3,FALSE))</f>
        <v/>
      </c>
      <c r="F96" s="64" t="str">
        <f>IF(C96="","",IF($AU$53="T"," ",IF($AU$53="F",IF(C96&gt;=$AK$53,"G1",IF(C96&gt;=$AN$53,"G2",IF(C96&gt;=$AQ$53,"G3",IF(C96&gt;=$AT$53,"G4","")))))))</f>
        <v/>
      </c>
      <c r="G96" s="64" t="str">
        <f>IF(C96&gt;=BX11,"AW"," ")</f>
        <v xml:space="preserve"> </v>
      </c>
      <c r="H96" s="425"/>
      <c r="I96" s="9">
        <v>1</v>
      </c>
      <c r="J96" s="37"/>
      <c r="K96" s="97"/>
      <c r="L96" s="41" t="str">
        <f>IF(J96=0,"",VLOOKUP(J96,$AR$27:$AT$42,3,FALSE))</f>
        <v/>
      </c>
      <c r="M96" s="41" t="str">
        <f>IF(J96=0,"",VLOOKUP(J96,$AU$8:$AW$23,3,FALSE))</f>
        <v/>
      </c>
      <c r="N96" s="64" t="str">
        <f>IF(K96="","",IF($AU$53="T"," ",IF($AU$53="F",IF(K96&gt;=$AK$53,"G1",IF(K96&gt;=$AN$53,"G2",IF(K96&gt;=$AQ$53,"G3",IF(K96&gt;=$AT$53,"G4","")))))))</f>
        <v/>
      </c>
      <c r="O96" s="64" t="str">
        <f>IF(K96&gt;=BX11,"AW"," ")</f>
        <v xml:space="preserve"> </v>
      </c>
      <c r="P96" s="6"/>
      <c r="Q96" s="192" t="s">
        <v>0</v>
      </c>
      <c r="R96" s="192" t="s">
        <v>210</v>
      </c>
      <c r="S96" s="192">
        <f>IF(Q96=B96,8)+IF(Q96=B97,7)+IF(Q96=B98,6)+IF(Q96=B99,5)+IF(Q96=B100,4)+IF(Q96=B101,3)+IF(Q96=B102,2)+IF(Q96=B103,1)+IF(R96=B96,8)+IF(R96=B97,7)+IF(R96=B98,6)+IF(R96=B99,5)+IF(R96=B100,4)+IF(R96=B101,3)+IF(R96=B102,2)+IF(R96=B103,1)</f>
        <v>0</v>
      </c>
      <c r="T96" s="192">
        <f>IF(Q96=J96,8)+IF(Q96=J97,7)+IF(Q96=J98,6)+IF(Q96=J99,5)+IF(Q96=J100,4)+IF(Q96=J101,3)+IF(Q96=J102,2)+IF(Q96=J103,1)+IF(R96=J96,8)+IF(R96=J97,7)+IF(R96=J98,6)+IF(R96=J99,5)+IF(R96=J100,4)+IF(R96=J101,3)+IF(R96=J102,2)+IF(R96=J103,1)</f>
        <v>0</v>
      </c>
      <c r="U96" s="2"/>
      <c r="V96" s="95">
        <f>S96+T96</f>
        <v>0</v>
      </c>
      <c r="W96" s="12"/>
      <c r="X96" s="12"/>
      <c r="Y96" s="12"/>
      <c r="Z96" s="12"/>
      <c r="AA96" s="12"/>
      <c r="AB96" s="191"/>
      <c r="AC96" s="12"/>
      <c r="AD96" s="6"/>
      <c r="AE96" s="6"/>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58"/>
      <c r="BK96" s="58"/>
      <c r="BL96" s="58"/>
      <c r="BM96" s="58"/>
      <c r="BN96" s="58"/>
      <c r="BO96" s="58"/>
      <c r="BP96" s="58"/>
      <c r="BQ96" s="84"/>
      <c r="BR96" s="84"/>
      <c r="BS96" s="84"/>
      <c r="BT96" s="84"/>
      <c r="BU96" s="84"/>
      <c r="BV96" s="84"/>
      <c r="BW96" s="84"/>
      <c r="BX96" s="84"/>
      <c r="BY96" s="84"/>
      <c r="BZ96" s="84"/>
      <c r="CA96" s="84"/>
      <c r="CB96" s="84"/>
      <c r="CC96" s="84"/>
      <c r="CD96" s="84"/>
      <c r="CE96" s="80"/>
      <c r="CF96" s="7"/>
      <c r="CG96" s="7"/>
      <c r="CH96" s="7"/>
      <c r="CI96" s="7"/>
    </row>
    <row r="97" spans="1:87" ht="18.95" customHeight="1">
      <c r="A97" s="9">
        <v>2</v>
      </c>
      <c r="B97" s="37"/>
      <c r="C97" s="97"/>
      <c r="D97" s="41" t="str">
        <f t="shared" ref="D97:D103" si="77">IF(B97=0,"",VLOOKUP(B97,$AR$27:$AT$42,3,FALSE))</f>
        <v/>
      </c>
      <c r="E97" s="41" t="str">
        <f t="shared" ref="E97:E103" si="78">IF(B97=0,"",VLOOKUP(B97,$AU$8:$AW$23,3,FALSE))</f>
        <v/>
      </c>
      <c r="F97" s="64" t="str">
        <f t="shared" ref="F97:F103" si="79">IF(C97="","",IF($AU$53="T"," ",IF($AU$53="F",IF(C97&gt;=$AK$53,"G1",IF(C97&gt;=$AN$53,"G2",IF(C97&gt;=$AQ$53,"G3",IF(C97&gt;=$AT$53,"G4","")))))))</f>
        <v/>
      </c>
      <c r="G97" s="64" t="str">
        <f t="shared" ref="G97:G103" si="80">IF(C97&gt;=BX12,"AW"," ")</f>
        <v xml:space="preserve"> </v>
      </c>
      <c r="H97" s="426"/>
      <c r="I97" s="9">
        <v>2</v>
      </c>
      <c r="J97" s="37"/>
      <c r="K97" s="97"/>
      <c r="L97" s="41" t="str">
        <f t="shared" ref="L97:L103" si="81">IF(J97=0,"",VLOOKUP(J97,$AR$27:$AT$42,3,FALSE))</f>
        <v/>
      </c>
      <c r="M97" s="41" t="str">
        <f t="shared" ref="M97:M103" si="82">IF(J97=0,"",VLOOKUP(J97,$AU$8:$AW$23,3,FALSE))</f>
        <v/>
      </c>
      <c r="N97" s="64" t="str">
        <f t="shared" ref="N97:N103" si="83">IF(K97="","",IF($AU$53="T"," ",IF($AU$53="F",IF(K97&gt;=$AK$53,"G1",IF(K97&gt;=$AN$53,"G2",IF(K97&gt;=$AQ$53,"G3",IF(K97&gt;=$AT$53,"G4","")))))))</f>
        <v/>
      </c>
      <c r="O97" s="64" t="str">
        <f t="shared" ref="O97:O103" si="84">IF(K97&gt;=BX12,"AW"," ")</f>
        <v xml:space="preserve"> </v>
      </c>
      <c r="P97" s="2"/>
      <c r="Q97" s="48" t="s">
        <v>190</v>
      </c>
      <c r="R97" s="48" t="s">
        <v>191</v>
      </c>
      <c r="S97" s="48">
        <f>IF(Q97=B96,8)+IF(Q97=B97,7)+IF(Q97=B98,6)+IF(Q97=B99,5)+IF(Q97=B100,4)+IF(Q97=B101,3)+IF(Q97=B102,2)+IF(Q97=B103,1)+IF(R97=B96,8)+IF(R97=B97,7)+IF(R97=B98,6)+IF(R97=B99,5)+IF(R97=B100,4)+IF(R97=B101,3)+IF(R97=B102,2)+IF(R97=B103,1)</f>
        <v>0</v>
      </c>
      <c r="T97" s="48">
        <f>IF(R97=J96,8)+IF(R97=J97,7)+IF(R97=J98,6)+IF(R97=J99,5)+IF(R97=J100,4)+IF(R97=J101,3)+IF(R97=J102,2)+IF(R97=J103,1)+IF(Q97=J96,8)+IF(Q97=J97,7)+IF(Q97=J98,6)+IF(Q97=J99,5)+IF(Q97=J100,4)+IF(Q97=J101,3)+IF(Q97=J102,2)+IF(Q97=J103,1)</f>
        <v>0</v>
      </c>
      <c r="U97" s="2"/>
      <c r="V97" s="12"/>
      <c r="W97" s="12">
        <f>S97+T97</f>
        <v>0</v>
      </c>
      <c r="X97" s="12"/>
      <c r="Y97" s="12"/>
      <c r="Z97" s="12"/>
      <c r="AA97" s="12"/>
      <c r="AB97" s="191"/>
      <c r="AC97" s="12"/>
      <c r="AD97" s="2"/>
      <c r="AE97" s="2"/>
      <c r="AF97" s="6"/>
      <c r="AG97" s="6"/>
      <c r="AH97" s="8"/>
      <c r="AI97" s="23"/>
      <c r="AJ97" s="23"/>
      <c r="AK97" s="8"/>
      <c r="AL97" s="23"/>
      <c r="AM97" s="23"/>
      <c r="AN97" s="8"/>
      <c r="AO97" s="23"/>
      <c r="AP97" s="23"/>
      <c r="AQ97" s="8"/>
      <c r="AR97" s="23"/>
      <c r="AS97" s="23"/>
      <c r="AT97" s="8"/>
      <c r="AU97" s="23"/>
      <c r="AV97" s="23"/>
      <c r="AW97" s="8"/>
      <c r="AX97" s="23"/>
      <c r="AY97" s="23"/>
      <c r="AZ97" s="8"/>
      <c r="BA97" s="8"/>
      <c r="BB97" s="8"/>
      <c r="BC97" s="8"/>
      <c r="BD97" s="8"/>
      <c r="BE97" s="8"/>
      <c r="BF97" s="8"/>
      <c r="BG97" s="8"/>
      <c r="BH97" s="8"/>
      <c r="BI97" s="23"/>
      <c r="BJ97" s="58"/>
      <c r="BK97" s="79"/>
      <c r="BL97" s="58"/>
      <c r="BM97" s="79"/>
      <c r="BN97" s="58"/>
      <c r="BO97" s="79"/>
      <c r="BP97" s="58"/>
      <c r="BQ97" s="80"/>
      <c r="BR97" s="80"/>
      <c r="BS97" s="80"/>
      <c r="BT97" s="80"/>
      <c r="BU97" s="80"/>
      <c r="BV97" s="80"/>
      <c r="BW97" s="80"/>
      <c r="BX97" s="80"/>
      <c r="BY97" s="80"/>
      <c r="BZ97" s="80"/>
      <c r="CA97" s="80"/>
      <c r="CB97" s="80"/>
      <c r="CC97" s="80"/>
      <c r="CD97" s="80"/>
      <c r="CE97" s="80"/>
      <c r="CF97" s="7"/>
      <c r="CG97" s="7"/>
      <c r="CH97" s="7"/>
      <c r="CI97" s="7"/>
    </row>
    <row r="98" spans="1:87" ht="18.95" customHeight="1">
      <c r="A98" s="9">
        <v>3</v>
      </c>
      <c r="B98" s="37"/>
      <c r="C98" s="97"/>
      <c r="D98" s="41" t="str">
        <f t="shared" si="77"/>
        <v/>
      </c>
      <c r="E98" s="41" t="str">
        <f t="shared" si="78"/>
        <v/>
      </c>
      <c r="F98" s="64" t="str">
        <f t="shared" si="79"/>
        <v/>
      </c>
      <c r="G98" s="64" t="str">
        <f t="shared" si="80"/>
        <v xml:space="preserve"> </v>
      </c>
      <c r="H98" s="426"/>
      <c r="I98" s="9">
        <v>3</v>
      </c>
      <c r="J98" s="106"/>
      <c r="K98" s="97"/>
      <c r="L98" s="41" t="str">
        <f t="shared" si="81"/>
        <v/>
      </c>
      <c r="M98" s="41" t="str">
        <f t="shared" si="82"/>
        <v/>
      </c>
      <c r="N98" s="64" t="str">
        <f t="shared" si="83"/>
        <v/>
      </c>
      <c r="O98" s="64" t="str">
        <f t="shared" si="84"/>
        <v xml:space="preserve"> </v>
      </c>
      <c r="P98" s="2"/>
      <c r="Q98" s="48" t="s">
        <v>1</v>
      </c>
      <c r="R98" s="48" t="s">
        <v>209</v>
      </c>
      <c r="S98" s="48">
        <f>IF(Q98=B96,8)+IF(Q98=B97,7)+IF(Q98=B98,6)+IF(Q98=B99,5)+IF(Q98=B100,4)+IF(Q98=B101,3)+IF(Q98=B102,2)+IF(Q98=B103,1)+IF(R98=B96,8)+IF(R98=B97,7)+IF(R98=B98,6)+IF(R98=B99,5)+IF(R98=B100,4)+IF(R98=B101,3)+IF(R98=B102,2)+IF(R98=B103,1)</f>
        <v>0</v>
      </c>
      <c r="T98" s="48">
        <f>IF(R98=J96,8)+IF(R98=J97,7)+IF(R98=J98,6)+IF(R98=J99,5)+IF(R98=J100,4)+IF(R98=J101,3)+IF(R98=J102,2)+IF(R98=J103,1)+IF(Q98=J96,8)+IF(Q98=J97,7)+IF(Q98=J98,6)+IF(Q98=J99,5)+IF(Q98=J100,4)+IF(Q98=J101,3)+IF(Q98=J102,2)+IF(Q98=J103,1)</f>
        <v>0</v>
      </c>
      <c r="U98" s="2"/>
      <c r="V98" s="12"/>
      <c r="W98" s="12"/>
      <c r="X98" s="12">
        <f>S98+T98</f>
        <v>0</v>
      </c>
      <c r="Y98" s="12"/>
      <c r="Z98" s="12"/>
      <c r="AA98" s="12"/>
      <c r="AB98" s="191"/>
      <c r="AC98" s="1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58"/>
      <c r="BK98" s="58"/>
      <c r="BL98" s="58"/>
      <c r="BM98" s="58"/>
      <c r="BN98" s="58"/>
      <c r="BO98" s="58"/>
      <c r="BP98" s="58"/>
      <c r="BQ98" s="80"/>
      <c r="BR98" s="80"/>
      <c r="BS98" s="80"/>
      <c r="BT98" s="80"/>
      <c r="BU98" s="80"/>
      <c r="BV98" s="80"/>
      <c r="BW98" s="80"/>
      <c r="BX98" s="80"/>
      <c r="BY98" s="80"/>
      <c r="BZ98" s="80"/>
      <c r="CA98" s="80"/>
      <c r="CB98" s="80"/>
      <c r="CC98" s="80"/>
      <c r="CD98" s="80"/>
      <c r="CE98" s="80"/>
      <c r="CF98" s="7"/>
      <c r="CG98" s="7"/>
      <c r="CH98" s="7"/>
      <c r="CI98" s="7"/>
    </row>
    <row r="99" spans="1:87" ht="18.95" customHeight="1">
      <c r="A99" s="9">
        <v>4</v>
      </c>
      <c r="B99" s="106"/>
      <c r="C99" s="97"/>
      <c r="D99" s="41" t="str">
        <f t="shared" si="77"/>
        <v/>
      </c>
      <c r="E99" s="41" t="str">
        <f t="shared" si="78"/>
        <v/>
      </c>
      <c r="F99" s="64" t="str">
        <f t="shared" si="79"/>
        <v/>
      </c>
      <c r="G99" s="64" t="str">
        <f t="shared" si="80"/>
        <v xml:space="preserve"> </v>
      </c>
      <c r="H99" s="426"/>
      <c r="I99" s="9">
        <v>4</v>
      </c>
      <c r="J99" s="106"/>
      <c r="K99" s="97"/>
      <c r="L99" s="41" t="str">
        <f t="shared" si="81"/>
        <v/>
      </c>
      <c r="M99" s="41" t="str">
        <f t="shared" si="82"/>
        <v/>
      </c>
      <c r="N99" s="64" t="str">
        <f t="shared" si="83"/>
        <v/>
      </c>
      <c r="O99" s="64" t="str">
        <f t="shared" si="84"/>
        <v xml:space="preserve"> </v>
      </c>
      <c r="P99" s="2"/>
      <c r="Q99" s="264" t="s">
        <v>258</v>
      </c>
      <c r="R99" s="264" t="s">
        <v>259</v>
      </c>
      <c r="S99" s="48">
        <f>IF(Q99=B96,8)+IF(Q99=B97,7)+IF(Q99=B98,6)+IF(Q99=B99,5)+IF(Q99=B100,4)+IF(Q99=B101,3)+IF(Q99=B102,2)+IF(Q99=B103,1)+IF(R99=B96,8)+IF(R99=B97,7)+IF(R99=B98,6)+IF(R99=B99,5)+IF(R99=B100,4)+IF(R99=B101,3)+IF(R99=B102,2)+IF(R99=B103,1)</f>
        <v>0</v>
      </c>
      <c r="T99" s="48">
        <f>IF(R99=J96,8)+IF(R99=J97,7)+IF(R99=J98,6)+IF(R99=J99,5)+IF(R99=J100,4)+IF(R99=J101,3)+IF(R99=J102,2)+IF(R99=J103,1)+IF(Q99=J96,8)+IF(Q99=J97,7)+IF(Q99=J98,6)+IF(Q99=J99,5)+IF(Q99=J100,4)+IF(Q99=J101,3)+IF(Q99=J102,2)+IF(Q99=J103,1)</f>
        <v>0</v>
      </c>
      <c r="U99" s="2"/>
      <c r="V99" s="12"/>
      <c r="W99" s="12"/>
      <c r="X99" s="12"/>
      <c r="Y99" s="12">
        <f>S99+T99</f>
        <v>0</v>
      </c>
      <c r="Z99" s="12"/>
      <c r="AA99" s="12"/>
      <c r="AB99" s="191"/>
      <c r="AC99" s="1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58"/>
      <c r="BK99" s="58"/>
      <c r="BL99" s="58"/>
      <c r="BM99" s="58"/>
      <c r="BN99" s="58"/>
      <c r="BO99" s="58"/>
      <c r="BP99" s="58"/>
      <c r="BQ99" s="80"/>
      <c r="BR99" s="80"/>
      <c r="BS99" s="80"/>
      <c r="BT99" s="80"/>
      <c r="BU99" s="80"/>
      <c r="BV99" s="80"/>
      <c r="BW99" s="80"/>
      <c r="BX99" s="80"/>
      <c r="BY99" s="80"/>
      <c r="BZ99" s="80"/>
      <c r="CA99" s="80"/>
      <c r="CB99" s="80"/>
      <c r="CC99" s="80"/>
      <c r="CD99" s="80"/>
      <c r="CE99" s="80"/>
      <c r="CF99" s="7"/>
      <c r="CG99" s="7"/>
      <c r="CH99" s="7"/>
      <c r="CI99" s="7"/>
    </row>
    <row r="100" spans="1:87" ht="18.95" customHeight="1">
      <c r="A100" s="9">
        <v>5</v>
      </c>
      <c r="B100" s="106"/>
      <c r="C100" s="97"/>
      <c r="D100" s="41" t="str">
        <f t="shared" si="77"/>
        <v/>
      </c>
      <c r="E100" s="41" t="str">
        <f t="shared" si="78"/>
        <v/>
      </c>
      <c r="F100" s="64" t="str">
        <f t="shared" si="79"/>
        <v/>
      </c>
      <c r="G100" s="64" t="str">
        <f t="shared" si="80"/>
        <v xml:space="preserve"> </v>
      </c>
      <c r="H100" s="426"/>
      <c r="I100" s="9">
        <v>5</v>
      </c>
      <c r="J100" s="106"/>
      <c r="K100" s="97"/>
      <c r="L100" s="41" t="str">
        <f t="shared" si="81"/>
        <v/>
      </c>
      <c r="M100" s="41" t="str">
        <f t="shared" si="82"/>
        <v/>
      </c>
      <c r="N100" s="64" t="str">
        <f t="shared" si="83"/>
        <v/>
      </c>
      <c r="O100" s="64" t="str">
        <f t="shared" si="84"/>
        <v xml:space="preserve"> </v>
      </c>
      <c r="P100" s="2"/>
      <c r="Q100" s="48" t="s">
        <v>20</v>
      </c>
      <c r="R100" s="48" t="s">
        <v>19</v>
      </c>
      <c r="S100" s="48">
        <f>IF(Q100=B96,8)+IF(Q100=B97,7)+IF(Q100=B98,6)+IF(Q100=B99,5)+IF(Q100=B100,4)+IF(Q100=B101,3)+IF(Q100=B102,2)+IF(Q100=B103,1)+IF(R100=B96,8)+IF(R100=B97,7)+IF(R100=B98,6)+IF(R100=B99,5)+IF(R100=B100,4)+IF(R100=B101,3)+IF(R100=B102,2)+IF(R100=B103,1)</f>
        <v>0</v>
      </c>
      <c r="T100" s="48">
        <f>IF(R100=J96,8)+IF(R100=J97,7)+IF(R100=J98,6)+IF(R100=J99,5)+IF(R100=J100,4)+IF(R100=J101,3)+IF(R100=J102,2)+IF(R100=J103,1)+IF(Q100=J96,8)+IF(Q100=J97,7)+IF(Q100=J98,6)+IF(Q100=J99,5)+IF(Q100=J100,4)+IF(Q100=J101,3)+IF(Q100=J102,2)+IF(Q100=J103,1)</f>
        <v>0</v>
      </c>
      <c r="U100" s="2"/>
      <c r="V100" s="12"/>
      <c r="W100" s="12"/>
      <c r="X100" s="12"/>
      <c r="Y100" s="12"/>
      <c r="Z100" s="12">
        <f>S100+T100</f>
        <v>0</v>
      </c>
      <c r="AA100" s="12"/>
      <c r="AB100" s="191"/>
      <c r="AC100" s="1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58"/>
      <c r="BK100" s="58"/>
      <c r="BL100" s="58"/>
      <c r="BM100" s="58"/>
      <c r="BN100" s="58"/>
      <c r="BO100" s="58"/>
      <c r="BP100" s="58"/>
      <c r="BQ100" s="80"/>
      <c r="BR100" s="80"/>
      <c r="BS100" s="80"/>
      <c r="BT100" s="80"/>
      <c r="BU100" s="80"/>
      <c r="BV100" s="80"/>
      <c r="BW100" s="80"/>
      <c r="BX100" s="80"/>
      <c r="BY100" s="80"/>
      <c r="BZ100" s="80"/>
      <c r="CA100" s="80"/>
      <c r="CB100" s="80"/>
      <c r="CC100" s="80"/>
      <c r="CD100" s="80"/>
      <c r="CE100" s="80"/>
      <c r="CF100" s="7"/>
      <c r="CG100" s="7"/>
      <c r="CH100" s="7"/>
      <c r="CI100" s="7"/>
    </row>
    <row r="101" spans="1:87" ht="18.95" customHeight="1">
      <c r="A101" s="9">
        <v>6</v>
      </c>
      <c r="B101" s="106"/>
      <c r="C101" s="97"/>
      <c r="D101" s="41" t="str">
        <f t="shared" si="77"/>
        <v/>
      </c>
      <c r="E101" s="41" t="str">
        <f t="shared" si="78"/>
        <v/>
      </c>
      <c r="F101" s="64" t="str">
        <f t="shared" si="79"/>
        <v/>
      </c>
      <c r="G101" s="64" t="str">
        <f t="shared" si="80"/>
        <v xml:space="preserve"> </v>
      </c>
      <c r="H101" s="426"/>
      <c r="I101" s="9">
        <v>6</v>
      </c>
      <c r="J101" s="106"/>
      <c r="K101" s="97"/>
      <c r="L101" s="41" t="str">
        <f t="shared" si="81"/>
        <v/>
      </c>
      <c r="M101" s="41" t="str">
        <f t="shared" si="82"/>
        <v/>
      </c>
      <c r="N101" s="64" t="str">
        <f t="shared" si="83"/>
        <v/>
      </c>
      <c r="O101" s="64" t="str">
        <f t="shared" si="84"/>
        <v xml:space="preserve"> </v>
      </c>
      <c r="P101" s="2"/>
      <c r="Q101" s="48" t="s">
        <v>188</v>
      </c>
      <c r="R101" s="48" t="s">
        <v>189</v>
      </c>
      <c r="S101" s="48">
        <f>IF(Q101=B96,8)+IF(Q101=B97,7)+IF(Q101=B98,6)+IF(Q101=B99,5)+IF(Q101=B100,4)+IF(Q101=B101,3)+IF(Q101=B102,2)+IF(Q101=B103,1)+IF(R101=B96,8)+IF(R101=B97,7)+IF(R101=B98,6)+IF(R101=B99,5)+IF(R101=B100,4)+IF(R101=B101,3)+IF(R101=B102,2)+IF(R101=B103,1)</f>
        <v>0</v>
      </c>
      <c r="T101" s="48">
        <f>IF(R101=J96,8)+IF(R101=J97,7)+IF(R101=J98,6)+IF(R101=J99,5)+IF(R101=J100,4)+IF(R101=J101,3)+IF(R101=J102,2)+IF(R101=J103,1)+IF(Q101=J96,8)+IF(Q101=J97,7)+IF(Q101=J98,6)+IF(Q101=J99,5)+IF(Q101=J100,4)+IF(Q101=J101,3)+IF(Q101=J102,2)+IF(Q101=J103,1)</f>
        <v>0</v>
      </c>
      <c r="U101" s="2"/>
      <c r="V101" s="12"/>
      <c r="W101" s="12"/>
      <c r="X101" s="12"/>
      <c r="Y101" s="12"/>
      <c r="Z101" s="12"/>
      <c r="AA101" s="12">
        <f>S101+T101</f>
        <v>0</v>
      </c>
      <c r="AB101" s="191"/>
      <c r="AC101" s="1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58"/>
      <c r="BK101" s="58"/>
      <c r="BL101" s="58"/>
      <c r="BM101" s="58"/>
      <c r="BN101" s="58"/>
      <c r="BO101" s="58"/>
      <c r="BP101" s="58"/>
      <c r="BQ101" s="80"/>
      <c r="BR101" s="80"/>
      <c r="BS101" s="80"/>
      <c r="BT101" s="80"/>
      <c r="BU101" s="80"/>
      <c r="BV101" s="80"/>
      <c r="BW101" s="80"/>
      <c r="BX101" s="80"/>
      <c r="BY101" s="80"/>
      <c r="BZ101" s="80"/>
      <c r="CA101" s="80"/>
      <c r="CB101" s="80"/>
      <c r="CC101" s="80"/>
      <c r="CD101" s="80"/>
      <c r="CE101" s="80"/>
      <c r="CF101" s="7"/>
      <c r="CG101" s="7"/>
      <c r="CH101" s="7"/>
      <c r="CI101" s="7"/>
    </row>
    <row r="102" spans="1:87" ht="18.95" customHeight="1">
      <c r="A102" s="9">
        <v>7</v>
      </c>
      <c r="B102" s="106"/>
      <c r="C102" s="97"/>
      <c r="D102" s="41" t="str">
        <f t="shared" si="77"/>
        <v/>
      </c>
      <c r="E102" s="41" t="str">
        <f t="shared" si="78"/>
        <v/>
      </c>
      <c r="F102" s="64" t="str">
        <f t="shared" si="79"/>
        <v/>
      </c>
      <c r="G102" s="64" t="str">
        <f t="shared" si="80"/>
        <v xml:space="preserve"> </v>
      </c>
      <c r="H102" s="426"/>
      <c r="I102" s="9">
        <v>7</v>
      </c>
      <c r="J102" s="106"/>
      <c r="K102" s="97"/>
      <c r="L102" s="41" t="str">
        <f t="shared" si="81"/>
        <v/>
      </c>
      <c r="M102" s="41" t="str">
        <f t="shared" si="82"/>
        <v/>
      </c>
      <c r="N102" s="64" t="str">
        <f t="shared" si="83"/>
        <v/>
      </c>
      <c r="O102" s="64" t="str">
        <f t="shared" si="84"/>
        <v xml:space="preserve"> </v>
      </c>
      <c r="P102" s="2"/>
      <c r="Q102" s="48" t="s">
        <v>227</v>
      </c>
      <c r="R102" s="48" t="s">
        <v>228</v>
      </c>
      <c r="S102" s="48">
        <f>IF(Q102=B96,8)+IF(Q102=B97,7)+IF(Q102=B98,6)+IF(Q102=B99,5)+IF(Q102=B100,4)+IF(Q102=B101,3)+IF(Q102=B102,2)+IF(Q102=B103,1)+IF(R102=B96,8)+IF(R102=B97,7)+IF(R102=B98,6)+IF(R102=B99,5)+IF(R102=B100,4)+IF(R102=B101,3)+IF(R102=B102,2)+IF(R102=B103,1)</f>
        <v>0</v>
      </c>
      <c r="T102" s="48">
        <f>IF(R102=J96,8)+IF(R102=J97,7)+IF(R102=J98,6)+IF(R102=J99,5)+IF(R102=J100,4)+IF(R102=J101,3)+IF(R102=J102,2)+IF(R102=J103,1)+IF(Q102=J96,8)+IF(Q102=J97,7)+IF(Q102=J98,6)+IF(Q102=J99,5)+IF(Q102=J100,4)+IF(Q102=J101,3)+IF(Q102=J102,2)+IF(Q102=J103,1)</f>
        <v>0</v>
      </c>
      <c r="U102" s="2"/>
      <c r="V102" s="12"/>
      <c r="W102" s="12"/>
      <c r="X102" s="12"/>
      <c r="Y102" s="12"/>
      <c r="Z102" s="12"/>
      <c r="AA102" s="12"/>
      <c r="AB102" s="191">
        <f>S102+T102</f>
        <v>0</v>
      </c>
      <c r="AC102" s="1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58"/>
      <c r="BK102" s="58"/>
      <c r="BL102" s="58"/>
      <c r="BM102" s="58"/>
      <c r="BN102" s="58"/>
      <c r="BO102" s="58"/>
      <c r="BP102" s="58"/>
      <c r="BQ102" s="80"/>
      <c r="BR102" s="80"/>
      <c r="BS102" s="80"/>
      <c r="BT102" s="80"/>
      <c r="BU102" s="80"/>
      <c r="BV102" s="80"/>
      <c r="BW102" s="80"/>
      <c r="BX102" s="80"/>
      <c r="BY102" s="80"/>
      <c r="BZ102" s="80"/>
      <c r="CA102" s="80"/>
      <c r="CB102" s="80"/>
      <c r="CC102" s="80"/>
      <c r="CD102" s="80"/>
      <c r="CE102" s="80"/>
      <c r="CF102" s="7"/>
      <c r="CG102" s="7"/>
      <c r="CH102" s="7"/>
      <c r="CI102" s="7"/>
    </row>
    <row r="103" spans="1:87" ht="18.95" customHeight="1">
      <c r="A103" s="9">
        <v>8</v>
      </c>
      <c r="B103" s="106"/>
      <c r="C103" s="97"/>
      <c r="D103" s="41" t="str">
        <f t="shared" si="77"/>
        <v/>
      </c>
      <c r="E103" s="41" t="str">
        <f t="shared" si="78"/>
        <v/>
      </c>
      <c r="F103" s="64" t="str">
        <f t="shared" si="79"/>
        <v/>
      </c>
      <c r="G103" s="64" t="str">
        <f t="shared" si="80"/>
        <v xml:space="preserve"> </v>
      </c>
      <c r="H103" s="427"/>
      <c r="I103" s="9">
        <v>8</v>
      </c>
      <c r="J103" s="106"/>
      <c r="K103" s="97"/>
      <c r="L103" s="41" t="str">
        <f t="shared" si="81"/>
        <v/>
      </c>
      <c r="M103" s="41" t="str">
        <f t="shared" si="82"/>
        <v/>
      </c>
      <c r="N103" s="64" t="str">
        <f t="shared" si="83"/>
        <v/>
      </c>
      <c r="O103" s="64" t="str">
        <f t="shared" si="84"/>
        <v xml:space="preserve"> </v>
      </c>
      <c r="P103" s="2"/>
      <c r="Q103" s="48" t="s">
        <v>208</v>
      </c>
      <c r="R103" s="48" t="s">
        <v>211</v>
      </c>
      <c r="S103" s="48">
        <f>IF(Q103=B96,8)+IF(Q103=B97,7)+IF(Q103=B98,6)+IF(Q103=B99,5)+IF(Q103=B100,4)+IF(Q103=B101,3)+IF(Q103=B102,2)+IF(Q103=B103,1)+IF(R103=B96,8)+IF(R103=B97,7)+IF(R103=B98,6)+IF(R103=B99,5)+IF(R103=B100,4)+IF(R103=B101,3)+IF(R103=B102,2)+IF(R103=B103,1)</f>
        <v>0</v>
      </c>
      <c r="T103" s="48">
        <f>IF(R103=J96,8)+IF(R103=J97,7)+IF(R103=J98,6)+IF(R103=J99,5)+IF(R103=J100,4)+IF(R103=J101,3)+IF(R103=J102,2)+IF(R103=J103,1)+IF(Q103=J96,8)+IF(Q103=J97,7)+IF(Q103=J98,6)+IF(Q103=J99,5)+IF(Q103=J100,4)+IF(Q103=J101,3)+IF(Q103=J102,2)+IF(Q103=J103,1)</f>
        <v>0</v>
      </c>
      <c r="U103" s="2"/>
      <c r="V103" s="12"/>
      <c r="W103" s="12"/>
      <c r="X103" s="12"/>
      <c r="Y103" s="12"/>
      <c r="Z103" s="12"/>
      <c r="AA103" s="12"/>
      <c r="AB103" s="191"/>
      <c r="AC103" s="12">
        <f>S103+T103</f>
        <v>0</v>
      </c>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58"/>
      <c r="BK103" s="58"/>
      <c r="BL103" s="58"/>
      <c r="BM103" s="58"/>
      <c r="BN103" s="58"/>
      <c r="BO103" s="58"/>
      <c r="BP103" s="58"/>
      <c r="BQ103" s="80"/>
      <c r="BR103" s="80"/>
      <c r="BS103" s="80"/>
      <c r="BT103" s="80"/>
      <c r="BU103" s="80"/>
      <c r="BV103" s="80"/>
      <c r="BW103" s="80"/>
      <c r="BX103" s="80"/>
      <c r="BY103" s="80"/>
      <c r="BZ103" s="80"/>
      <c r="CA103" s="80"/>
      <c r="CB103" s="80"/>
      <c r="CC103" s="80"/>
      <c r="CD103" s="80"/>
      <c r="CE103" s="80"/>
      <c r="CF103" s="7"/>
      <c r="CG103" s="7"/>
      <c r="CH103" s="7"/>
      <c r="CI103" s="7"/>
    </row>
    <row r="104" spans="1:87" ht="18.95" customHeight="1">
      <c r="A104" s="206" t="s">
        <v>0</v>
      </c>
      <c r="B104" s="422" t="s">
        <v>159</v>
      </c>
      <c r="C104" s="423"/>
      <c r="D104" s="423"/>
      <c r="E104" s="423"/>
      <c r="F104" s="423"/>
      <c r="G104" s="424"/>
      <c r="H104" s="207"/>
      <c r="I104" s="206" t="s">
        <v>1</v>
      </c>
      <c r="J104" s="422" t="str">
        <f>B104</f>
        <v>UNDER 15 BOYS 100m</v>
      </c>
      <c r="K104" s="423"/>
      <c r="L104" s="423"/>
      <c r="M104" s="423"/>
      <c r="N104" s="423"/>
      <c r="O104" s="424"/>
      <c r="Q104" s="96"/>
      <c r="R104" s="96"/>
      <c r="S104" s="48"/>
      <c r="T104" s="48"/>
      <c r="U104" s="2"/>
      <c r="V104" s="194">
        <f>SUM(V6:V103)</f>
        <v>7</v>
      </c>
      <c r="W104" s="194">
        <f t="shared" ref="W104:AC104" si="85">SUM(W6:W103)</f>
        <v>20</v>
      </c>
      <c r="X104" s="194">
        <f t="shared" si="85"/>
        <v>32</v>
      </c>
      <c r="Y104" s="194">
        <f t="shared" si="85"/>
        <v>57</v>
      </c>
      <c r="Z104" s="194">
        <f t="shared" si="85"/>
        <v>51</v>
      </c>
      <c r="AA104" s="194">
        <f t="shared" si="85"/>
        <v>45</v>
      </c>
      <c r="AB104" s="194">
        <f t="shared" si="85"/>
        <v>0</v>
      </c>
      <c r="AC104" s="194">
        <f t="shared" si="85"/>
        <v>4</v>
      </c>
    </row>
    <row r="105" spans="1:87" ht="18.95" customHeight="1">
      <c r="A105" s="9">
        <v>1</v>
      </c>
      <c r="B105" s="364" t="s">
        <v>830</v>
      </c>
      <c r="C105" s="97">
        <v>12.21</v>
      </c>
      <c r="D105" s="41" t="str">
        <f>IF(B105=0,"",VLOOKUP(B105,$AF$107:$AH$122,3,FALSE))</f>
        <v>MICHAL QUINN</v>
      </c>
      <c r="E105" s="41" t="str">
        <f>IF(B105=0,"",VLOOKUP(B105,$AU$8:$AW$23,3,FALSE))</f>
        <v>BANBURY</v>
      </c>
      <c r="F105" s="64" t="str">
        <f>IF(C105="","",IF($AU$145="F"," ",IF($AU$145="T",IF(C105&lt;=$AK$145,"G1",IF(C105&lt;=$AN$145,"G2",IF(C105&lt;=$AQ$145,"G3",IF(C105&lt;=$AT$145,"G4","")))))))</f>
        <v>G4</v>
      </c>
      <c r="G105" s="64" t="str">
        <f>IF(C105&lt;=BK107,"AW"," ")</f>
        <v>AW</v>
      </c>
      <c r="H105" s="425"/>
      <c r="I105" s="9">
        <v>1</v>
      </c>
      <c r="J105" s="364" t="s">
        <v>851</v>
      </c>
      <c r="K105" s="97">
        <v>13.47</v>
      </c>
      <c r="L105" s="41" t="str">
        <f>IF(J105=0,"",VLOOKUP(J105,$AF$107:$AH$122,3,FALSE))</f>
        <v>BEN BOOTH</v>
      </c>
      <c r="M105" s="41" t="str">
        <f>IF(J105=0,"",VLOOKUP(J105,$AU$8:$AW$23,3,FALSE))</f>
        <v>WITNEY</v>
      </c>
      <c r="N105" s="64" t="str">
        <f>IF(K105="","",IF($AU$145="F"," ",IF($AU$145="T",IF(K105&lt;=$AK$145,"G1",IF(K105&lt;=$AN$145,"G2",IF(K105&lt;=$AQ$145,"G3",IF(K105&lt;=$AT$145,"G4","")))))))</f>
        <v/>
      </c>
      <c r="O105" s="64" t="str">
        <f>IF(K105&lt;=BK107,"AW"," ")</f>
        <v xml:space="preserve"> </v>
      </c>
      <c r="P105" s="6"/>
      <c r="Q105" s="192" t="s">
        <v>0</v>
      </c>
      <c r="R105" s="192" t="s">
        <v>210</v>
      </c>
      <c r="S105" s="192">
        <f>IF(Q105=B105,8)+IF(Q105=B106,7)+IF(Q105=B107,6)+IF(Q105=B108,5)+IF(Q105=B109,4)+IF(Q105=B110,3)+IF(Q105=B111,2)+IF(Q105=B112,1)+IF(R105=B105,8)+IF(R105=B106,7)+IF(R105=B107,6)+IF(R105=B108,5)+IF(R105=B109,4)+IF(R105=B110,3)+IF(R105=B111,2)+IF(R105=B112,1)</f>
        <v>0</v>
      </c>
      <c r="T105" s="192">
        <f>IF(Q105=J105,8)+IF(Q105=J106,7)+IF(Q105=J107,6)+IF(Q105=J108,5)+IF(Q105=J109,4)+IF(Q105=J110,3)+IF(Q105=J111,2)+IF(Q105=J112,1)+IF(R105=J105,8)+IF(R105=J106,7)+IF(R105=J107,6)+IF(R105=J108,5)+IF(R105=J109,4)+IF(R105=J110,3)+IF(R105=J111,2)+IF(R105=J112,1)</f>
        <v>0</v>
      </c>
      <c r="U105" s="2"/>
      <c r="V105" s="95">
        <f>S105+T105</f>
        <v>0</v>
      </c>
      <c r="W105" s="12"/>
      <c r="X105" s="12"/>
      <c r="Y105" s="12"/>
      <c r="Z105" s="12"/>
      <c r="AA105" s="12"/>
      <c r="AB105" s="191"/>
      <c r="AC105" s="12"/>
      <c r="AD105" s="6"/>
      <c r="AE105" s="6"/>
      <c r="AH105" s="5"/>
      <c r="AK105" s="5"/>
      <c r="AN105" s="5"/>
      <c r="AQ105" s="5"/>
      <c r="AT105" s="5"/>
      <c r="AW105" s="5"/>
      <c r="AZ105" s="5"/>
      <c r="BA105" s="5"/>
      <c r="BB105" s="5"/>
      <c r="BC105" s="5"/>
      <c r="BD105" s="5"/>
      <c r="BE105" s="5"/>
      <c r="BF105" s="5"/>
      <c r="BG105" s="5"/>
      <c r="BH105" s="5"/>
    </row>
    <row r="106" spans="1:87" ht="18.95" customHeight="1">
      <c r="A106" s="9">
        <v>2</v>
      </c>
      <c r="B106" s="364" t="s">
        <v>828</v>
      </c>
      <c r="C106" s="97">
        <v>12.37</v>
      </c>
      <c r="D106" s="41" t="str">
        <f t="shared" ref="D106:D112" si="86">IF(B106=0,"",VLOOKUP(B106,$AF$107:$AH$122,3,FALSE))</f>
        <v>Ryan Craze</v>
      </c>
      <c r="E106" s="41" t="str">
        <f t="shared" ref="E106:E112" si="87">IF(B106=0,"",VLOOKUP(B106,$AU$8:$AW$23,3,FALSE))</f>
        <v>RADLEY</v>
      </c>
      <c r="F106" s="64" t="str">
        <f t="shared" ref="F106:F112" si="88">IF(C106="","",IF($AU$145="F"," ",IF($AU$145="T",IF(C106&lt;=$AK$145,"G1",IF(C106&lt;=$AN$145,"G2",IF(C106&lt;=$AQ$145,"G3",IF(C106&lt;=$AT$145,"G4","")))))))</f>
        <v>G4</v>
      </c>
      <c r="G106" s="64" t="str">
        <f t="shared" ref="G106:G112" si="89">IF(C106&lt;=BK108,"AW"," ")</f>
        <v>AW</v>
      </c>
      <c r="H106" s="426"/>
      <c r="I106" s="9">
        <v>2</v>
      </c>
      <c r="J106" s="364" t="s">
        <v>834</v>
      </c>
      <c r="K106" s="97">
        <v>13.89</v>
      </c>
      <c r="L106" s="41" t="str">
        <f t="shared" ref="L106:L112" si="90">IF(J106=0,"",VLOOKUP(J106,$AF$107:$AH$122,3,FALSE))</f>
        <v>BAILEY MOULTON</v>
      </c>
      <c r="M106" s="41" t="str">
        <f t="shared" ref="M106:M112" si="91">IF(J106=0,"",VLOOKUP(J106,$AU$8:$AW$23,3,FALSE))</f>
        <v>BANBURY</v>
      </c>
      <c r="N106" s="64" t="str">
        <f t="shared" ref="N106:N112" si="92">IF(K106="","",IF($AU$145="F"," ",IF($AU$145="T",IF(K106&lt;=$AK$145,"G1",IF(K106&lt;=$AN$145,"G2",IF(K106&lt;=$AQ$145,"G3",IF(K106&lt;=$AT$145,"G4","")))))))</f>
        <v/>
      </c>
      <c r="O106" s="64" t="str">
        <f t="shared" ref="O106:O112" si="93">IF(K106&lt;=BK108,"AW"," ")</f>
        <v xml:space="preserve"> </v>
      </c>
      <c r="P106" s="2"/>
      <c r="Q106" s="48" t="s">
        <v>190</v>
      </c>
      <c r="R106" s="48" t="s">
        <v>191</v>
      </c>
      <c r="S106" s="48">
        <f>IF(Q106=B105,8)+IF(Q106=B106,7)+IF(Q106=B107,6)+IF(Q106=B108,5)+IF(Q106=B109,4)+IF(Q106=B110,3)+IF(Q106=B111,2)+IF(Q106=B112,1)+IF(R106=B105,8)+IF(R106=B106,7)+IF(R106=B107,6)+IF(R106=B108,5)+IF(R106=B109,4)+IF(R106=B110,3)+IF(R106=B111,2)+IF(R106=B112,1)</f>
        <v>8</v>
      </c>
      <c r="T106" s="48">
        <f>IF(R106=J105,8)+IF(R106=J106,7)+IF(R106=J107,6)+IF(R106=J108,5)+IF(R106=J109,4)+IF(R106=J110,3)+IF(R106=J111,2)+IF(R106=J112,1)+IF(Q106=J105,8)+IF(Q106=J106,7)+IF(Q106=J107,6)+IF(Q106=J108,5)+IF(Q106=J109,4)+IF(Q106=J110,3)+IF(Q106=J111,2)+IF(Q106=J112,1)</f>
        <v>7</v>
      </c>
      <c r="U106" s="2"/>
      <c r="V106" s="12"/>
      <c r="W106" s="12">
        <f>S106+T106</f>
        <v>15</v>
      </c>
      <c r="X106" s="12"/>
      <c r="Y106" s="12"/>
      <c r="Z106" s="12"/>
      <c r="AA106" s="12"/>
      <c r="AB106" s="191"/>
      <c r="AC106" s="12"/>
      <c r="AD106" s="2"/>
      <c r="AE106" s="172" t="s">
        <v>17</v>
      </c>
      <c r="AF106" s="10"/>
      <c r="AG106" s="10"/>
      <c r="AH106" s="48">
        <v>100</v>
      </c>
      <c r="AI106" s="49"/>
      <c r="AJ106" s="49"/>
      <c r="AK106" s="48">
        <v>200</v>
      </c>
      <c r="AL106" s="49"/>
      <c r="AM106" s="49"/>
      <c r="AN106" s="48">
        <v>400</v>
      </c>
      <c r="AO106" s="49"/>
      <c r="AP106" s="49"/>
      <c r="AQ106" s="48">
        <v>800</v>
      </c>
      <c r="AR106" s="49"/>
      <c r="AS106" s="49"/>
      <c r="AT106" s="48">
        <v>1500</v>
      </c>
      <c r="AU106" s="49"/>
      <c r="AV106" s="49"/>
      <c r="AW106" s="48" t="s">
        <v>130</v>
      </c>
      <c r="AX106" s="398" t="s">
        <v>24</v>
      </c>
      <c r="AY106" s="398"/>
      <c r="AZ106" s="398"/>
      <c r="BA106" s="398"/>
      <c r="BB106" s="398"/>
      <c r="BC106" s="398"/>
      <c r="BD106" s="398"/>
      <c r="BE106" s="398"/>
      <c r="BF106" s="398"/>
      <c r="BG106" s="398"/>
      <c r="BH106" s="398"/>
      <c r="BJ106" s="43" t="str">
        <f>grades!N25</f>
        <v>Event</v>
      </c>
      <c r="BK106" s="43">
        <f>grades!O25</f>
        <v>100</v>
      </c>
      <c r="BL106" s="43">
        <f>grades!P25</f>
        <v>200</v>
      </c>
      <c r="BM106" s="43">
        <f>grades!Q25</f>
        <v>400</v>
      </c>
      <c r="BN106" s="43">
        <f>grades!R25</f>
        <v>800</v>
      </c>
      <c r="BO106" s="43">
        <f>grades!S25</f>
        <v>1500</v>
      </c>
      <c r="BP106" s="43" t="str">
        <f>grades!T25</f>
        <v>75H</v>
      </c>
      <c r="BQ106" s="43" t="str">
        <f>grades!U25</f>
        <v>80H</v>
      </c>
      <c r="BR106" s="43" t="str">
        <f>grades!V25</f>
        <v>100H</v>
      </c>
      <c r="BS106" s="43" t="str">
        <f>grades!W25</f>
        <v>400H</v>
      </c>
      <c r="BT106" s="43" t="str">
        <f>grades!X25</f>
        <v>HJ</v>
      </c>
      <c r="BU106" s="43" t="str">
        <f>grades!Y25</f>
        <v>LJ</v>
      </c>
      <c r="BV106" s="43" t="str">
        <f>grades!Z25</f>
        <v>SP</v>
      </c>
      <c r="BW106" s="43" t="str">
        <f>grades!AA25</f>
        <v>DT</v>
      </c>
      <c r="BX106" s="43" t="str">
        <f>grades!AB25</f>
        <v>JT</v>
      </c>
      <c r="BY106" s="43" t="str">
        <f>grades!AC25</f>
        <v>4x100</v>
      </c>
      <c r="BZ106" s="43" t="str">
        <f>grades!AD34</f>
        <v>TJ</v>
      </c>
      <c r="CA106" s="43">
        <f>grades!AE34</f>
        <v>0</v>
      </c>
      <c r="CB106" s="43">
        <f>grades!AF34</f>
        <v>0</v>
      </c>
    </row>
    <row r="107" spans="1:87" ht="18.95" customHeight="1">
      <c r="A107" s="9">
        <v>3</v>
      </c>
      <c r="B107" s="364" t="s">
        <v>833</v>
      </c>
      <c r="C107" s="97">
        <v>13.4</v>
      </c>
      <c r="D107" s="41" t="str">
        <f t="shared" si="86"/>
        <v>Nirushan Parameswaran</v>
      </c>
      <c r="E107" s="41" t="str">
        <f t="shared" si="87"/>
        <v>OXFORD CITY</v>
      </c>
      <c r="F107" s="64" t="str">
        <f t="shared" si="88"/>
        <v/>
      </c>
      <c r="G107" s="64" t="str">
        <f t="shared" si="89"/>
        <v xml:space="preserve"> </v>
      </c>
      <c r="H107" s="426"/>
      <c r="I107" s="9">
        <v>3</v>
      </c>
      <c r="J107" s="364" t="s">
        <v>831</v>
      </c>
      <c r="K107" s="97">
        <v>14.27</v>
      </c>
      <c r="L107" s="41" t="str">
        <f t="shared" si="90"/>
        <v>Jack Valentine</v>
      </c>
      <c r="M107" s="41" t="str">
        <f t="shared" si="91"/>
        <v>OXFORD CITY</v>
      </c>
      <c r="N107" s="64" t="str">
        <f t="shared" si="92"/>
        <v/>
      </c>
      <c r="O107" s="64" t="str">
        <f t="shared" si="93"/>
        <v xml:space="preserve"> </v>
      </c>
      <c r="P107" s="2"/>
      <c r="Q107" s="48" t="s">
        <v>1</v>
      </c>
      <c r="R107" s="48" t="s">
        <v>209</v>
      </c>
      <c r="S107" s="48">
        <f>IF(Q107=B105,8)+IF(Q107=B106,7)+IF(Q107=B107,6)+IF(Q107=B108,5)+IF(Q107=B109,4)+IF(Q107=B110,3)+IF(Q107=B111,2)+IF(Q107=B112,1)+IF(R107=B105,8)+IF(R107=B106,7)+IF(R107=B107,6)+IF(R107=B108,5)+IF(R107=B109,4)+IF(R107=B110,3)+IF(R107=B111,2)+IF(R107=B112,1)</f>
        <v>3</v>
      </c>
      <c r="T107" s="48">
        <f>IF(R107=J105,8)+IF(R107=J106,7)+IF(R107=J107,6)+IF(R107=J108,5)+IF(R107=J109,4)+IF(R107=J110,3)+IF(R107=J111,2)+IF(R107=J112,1)+IF(Q107=J105,8)+IF(Q107=J106,7)+IF(Q107=J107,6)+IF(Q107=J108,5)+IF(Q107=J109,4)+IF(Q107=J110,3)+IF(Q107=J111,2)+IF(Q107=J112,1)</f>
        <v>0</v>
      </c>
      <c r="U107" s="2"/>
      <c r="V107" s="12"/>
      <c r="W107" s="12"/>
      <c r="X107" s="12">
        <f>S107+T107</f>
        <v>3</v>
      </c>
      <c r="Y107" s="12"/>
      <c r="Z107" s="12"/>
      <c r="AA107" s="12"/>
      <c r="AB107" s="191"/>
      <c r="AC107" s="12"/>
      <c r="AD107" s="2"/>
      <c r="AE107" s="397" t="s">
        <v>219</v>
      </c>
      <c r="AF107" s="12" t="s">
        <v>0</v>
      </c>
      <c r="AG107" s="12" t="s">
        <v>0</v>
      </c>
      <c r="AH107" s="12" t="e">
        <f>VLOOKUP(AG107,ABI!$W$51:$AW$76,27,FALSE)</f>
        <v>#N/A</v>
      </c>
      <c r="AI107" s="12" t="s">
        <v>0</v>
      </c>
      <c r="AJ107" s="12" t="s">
        <v>0</v>
      </c>
      <c r="AK107" s="12" t="e">
        <f>VLOOKUP(AJ107,ABI!$AA$51:$AW$76,23,FALSE)</f>
        <v>#N/A</v>
      </c>
      <c r="AL107" s="12" t="s">
        <v>0</v>
      </c>
      <c r="AM107" s="12" t="s">
        <v>0</v>
      </c>
      <c r="AN107" s="12" t="e">
        <f>VLOOKUP(AM107,ABI!$Y$51:$AW$76,25,FALSE)</f>
        <v>#N/A</v>
      </c>
      <c r="AO107" s="12" t="s">
        <v>0</v>
      </c>
      <c r="AP107" s="12" t="s">
        <v>0</v>
      </c>
      <c r="AQ107" s="12" t="e">
        <f>VLOOKUP(AP107,ABI!$AB$51:$AW$76,22,FALSE)</f>
        <v>#N/A</v>
      </c>
      <c r="AR107" s="12" t="s">
        <v>0</v>
      </c>
      <c r="AS107" s="12" t="s">
        <v>0</v>
      </c>
      <c r="AT107" s="12" t="e">
        <f>VLOOKUP(AS107,ABI!$U$51:$AW$76,29,FALSE)</f>
        <v>#N/A</v>
      </c>
      <c r="AU107" s="12" t="s">
        <v>0</v>
      </c>
      <c r="AV107" s="12" t="s">
        <v>0</v>
      </c>
      <c r="AW107" s="12" t="e">
        <f>VLOOKUP(AV107,ABI!$S$51:$AW$76,31,FALSE)</f>
        <v>#N/A</v>
      </c>
      <c r="AX107" s="12" t="s">
        <v>0</v>
      </c>
      <c r="AY107" s="12" t="s">
        <v>0</v>
      </c>
      <c r="AZ107" s="12" t="str">
        <f>'MATCH DETAILS'!B5</f>
        <v>ABINGDON</v>
      </c>
      <c r="BA107" s="12">
        <v>1</v>
      </c>
      <c r="BB107" s="12" t="e">
        <f>VLOOKUP(BA107,ABI!$AC$51:$AW$76,21,FALSE)</f>
        <v>#N/A</v>
      </c>
      <c r="BC107" s="12">
        <v>2</v>
      </c>
      <c r="BD107" s="12" t="e">
        <f>VLOOKUP(BC107,ABI!$AC$51:$AW$76,21,FALSE)</f>
        <v>#N/A</v>
      </c>
      <c r="BE107" s="12">
        <v>3</v>
      </c>
      <c r="BF107" s="12" t="e">
        <f>VLOOKUP(BE107,ABI!$AC$51:$AW$76,21,FALSE)</f>
        <v>#N/A</v>
      </c>
      <c r="BG107" s="12">
        <v>4</v>
      </c>
      <c r="BH107" s="12" t="e">
        <f>VLOOKUP(BG107,ABI!$AC$51:$AW$76,21,FALSE)</f>
        <v>#N/A</v>
      </c>
      <c r="BJ107" s="89" t="str">
        <f>grades!N27</f>
        <v xml:space="preserve">U15 </v>
      </c>
      <c r="BK107" s="89">
        <f>grades!O27</f>
        <v>12.7</v>
      </c>
      <c r="BL107" s="89">
        <f>grades!P27</f>
        <v>26.25</v>
      </c>
      <c r="BM107" s="89">
        <f>grades!Q27</f>
        <v>61</v>
      </c>
      <c r="BN107" s="90">
        <f>grades!R27</f>
        <v>1.6435185185185183E-3</v>
      </c>
      <c r="BO107" s="90">
        <f>grades!S27</f>
        <v>3.414351851851852E-3</v>
      </c>
      <c r="BP107" s="89" t="str">
        <f>grades!T27</f>
        <v>-</v>
      </c>
      <c r="BQ107" s="89">
        <f>grades!U27</f>
        <v>14</v>
      </c>
      <c r="BR107" s="89">
        <f>grades!V27</f>
        <v>0</v>
      </c>
      <c r="BS107" s="89">
        <f>grades!W27</f>
        <v>0</v>
      </c>
      <c r="BT107" s="89">
        <f>grades!X27</f>
        <v>1.5</v>
      </c>
      <c r="BU107" s="89">
        <f>grades!Y27</f>
        <v>4.8</v>
      </c>
      <c r="BV107" s="89">
        <f>grades!Z27</f>
        <v>9.5</v>
      </c>
      <c r="BW107" s="89">
        <f>grades!AA27</f>
        <v>23</v>
      </c>
      <c r="BX107" s="89">
        <f>grades!AB27</f>
        <v>30</v>
      </c>
      <c r="BY107" s="89">
        <f>grades!AC27</f>
        <v>50</v>
      </c>
    </row>
    <row r="108" spans="1:87" ht="18.95" customHeight="1">
      <c r="A108" s="9">
        <v>4</v>
      </c>
      <c r="B108" s="364" t="s">
        <v>437</v>
      </c>
      <c r="C108" s="97">
        <v>13.44</v>
      </c>
      <c r="D108" s="41" t="str">
        <f t="shared" si="86"/>
        <v>Max Carnell</v>
      </c>
      <c r="E108" s="41" t="str">
        <f t="shared" si="87"/>
        <v>TEAM KENNET</v>
      </c>
      <c r="F108" s="64" t="str">
        <f t="shared" si="88"/>
        <v/>
      </c>
      <c r="G108" s="64" t="str">
        <f t="shared" si="89"/>
        <v xml:space="preserve"> </v>
      </c>
      <c r="H108" s="426"/>
      <c r="I108" s="9">
        <v>4</v>
      </c>
      <c r="J108" s="364" t="s">
        <v>829</v>
      </c>
      <c r="K108" s="97">
        <v>14.29</v>
      </c>
      <c r="L108" s="41" t="str">
        <f t="shared" si="90"/>
        <v>William Cowmeadow</v>
      </c>
      <c r="M108" s="41" t="str">
        <f t="shared" si="91"/>
        <v>TEAM KENNET</v>
      </c>
      <c r="N108" s="64" t="str">
        <f t="shared" si="92"/>
        <v/>
      </c>
      <c r="O108" s="64" t="str">
        <f t="shared" si="93"/>
        <v xml:space="preserve"> </v>
      </c>
      <c r="P108" s="2"/>
      <c r="Q108" s="264" t="s">
        <v>258</v>
      </c>
      <c r="R108" s="264" t="s">
        <v>259</v>
      </c>
      <c r="S108" s="48">
        <f>IF(Q108=B105,8)+IF(Q108=B106,7)+IF(Q108=B107,6)+IF(Q108=B108,5)+IF(Q108=B109,4)+IF(Q108=B110,3)+IF(Q108=B111,2)+IF(Q108=B112,1)+IF(R108=B105,8)+IF(R108=B106,7)+IF(R108=B107,6)+IF(R108=B108,5)+IF(R108=B109,4)+IF(R108=B110,3)+IF(R108=B111,2)+IF(R108=B112,1)</f>
        <v>5</v>
      </c>
      <c r="T108" s="48">
        <f>IF(R108=J105,8)+IF(R108=J106,7)+IF(R108=J107,6)+IF(R108=J108,5)+IF(R108=J109,4)+IF(R108=J110,3)+IF(R108=J111,2)+IF(R108=J112,1)+IF(Q108=J105,8)+IF(Q108=J106,7)+IF(Q108=J107,6)+IF(Q108=J108,5)+IF(Q108=J109,4)+IF(Q108=J110,3)+IF(Q108=J111,2)+IF(Q108=J112,1)</f>
        <v>5</v>
      </c>
      <c r="U108" s="2"/>
      <c r="V108" s="12"/>
      <c r="W108" s="12"/>
      <c r="X108" s="12"/>
      <c r="Y108" s="12">
        <f>S108+T108</f>
        <v>10</v>
      </c>
      <c r="Z108" s="12"/>
      <c r="AA108" s="12"/>
      <c r="AB108" s="191"/>
      <c r="AC108" s="12"/>
      <c r="AD108" s="2"/>
      <c r="AE108" s="397"/>
      <c r="AF108" s="12" t="s">
        <v>210</v>
      </c>
      <c r="AG108" s="12" t="s">
        <v>1</v>
      </c>
      <c r="AH108" s="12" t="e">
        <f>VLOOKUP(AG108,ABI!$W$51:$AW$76,27,FALSE)</f>
        <v>#N/A</v>
      </c>
      <c r="AI108" s="12" t="s">
        <v>210</v>
      </c>
      <c r="AJ108" s="12" t="s">
        <v>1</v>
      </c>
      <c r="AK108" s="12" t="e">
        <f>VLOOKUP(AJ108,ABI!$AA$51:$AW$76,23,FALSE)</f>
        <v>#N/A</v>
      </c>
      <c r="AL108" s="12" t="s">
        <v>210</v>
      </c>
      <c r="AM108" s="12" t="s">
        <v>1</v>
      </c>
      <c r="AN108" s="12" t="e">
        <f>VLOOKUP(AM108,ABI!$Y$51:$AW$76,25,FALSE)</f>
        <v>#N/A</v>
      </c>
      <c r="AO108" s="12" t="s">
        <v>210</v>
      </c>
      <c r="AP108" s="12" t="s">
        <v>1</v>
      </c>
      <c r="AQ108" s="12" t="e">
        <f>VLOOKUP(AP108,ABI!$AB$51:$AW$76,22,FALSE)</f>
        <v>#N/A</v>
      </c>
      <c r="AR108" s="12" t="s">
        <v>210</v>
      </c>
      <c r="AS108" s="12" t="s">
        <v>1</v>
      </c>
      <c r="AT108" s="12" t="e">
        <f>VLOOKUP(AS108,ABI!$U$51:$AW$76,29,FALSE)</f>
        <v>#N/A</v>
      </c>
      <c r="AU108" s="12" t="s">
        <v>210</v>
      </c>
      <c r="AV108" s="12" t="s">
        <v>1</v>
      </c>
      <c r="AW108" s="12" t="e">
        <f>VLOOKUP(AV108,ABI!$S$51:$AW$76,31,FALSE)</f>
        <v>#N/A</v>
      </c>
      <c r="AX108" s="12" t="s">
        <v>210</v>
      </c>
      <c r="AY108" s="12" t="s">
        <v>1</v>
      </c>
      <c r="AZ108" s="12" t="str">
        <f>'MATCH DETAILS'!B5</f>
        <v>ABINGDON</v>
      </c>
      <c r="BA108" s="12">
        <v>1</v>
      </c>
      <c r="BB108" s="12" t="e">
        <f>VLOOKUP(BA108,ABI!$AC$51:$AW$76,21,FALSE)</f>
        <v>#N/A</v>
      </c>
      <c r="BC108" s="12">
        <v>2</v>
      </c>
      <c r="BD108" s="12" t="e">
        <f>VLOOKUP(BC108,ABI!$AC$51:$AW$76,21,FALSE)</f>
        <v>#N/A</v>
      </c>
      <c r="BE108" s="12">
        <v>3</v>
      </c>
      <c r="BF108" s="12" t="e">
        <f>VLOOKUP(BE108,ABI!$AC$51:$AW$76,21,FALSE)</f>
        <v>#N/A</v>
      </c>
      <c r="BG108" s="12">
        <v>4</v>
      </c>
      <c r="BH108" s="12" t="e">
        <f>VLOOKUP(BG108,ABI!$AC$51:$AW$76,21,FALSE)</f>
        <v>#N/A</v>
      </c>
      <c r="BJ108" s="89" t="str">
        <f t="shared" ref="BJ108:BY113" si="94">BJ107</f>
        <v xml:space="preserve">U15 </v>
      </c>
      <c r="BK108" s="89">
        <f t="shared" si="94"/>
        <v>12.7</v>
      </c>
      <c r="BL108" s="89">
        <f t="shared" si="94"/>
        <v>26.25</v>
      </c>
      <c r="BM108" s="89">
        <f t="shared" si="94"/>
        <v>61</v>
      </c>
      <c r="BN108" s="90">
        <f t="shared" si="94"/>
        <v>1.6435185185185183E-3</v>
      </c>
      <c r="BO108" s="90">
        <f t="shared" si="94"/>
        <v>3.414351851851852E-3</v>
      </c>
      <c r="BP108" s="90" t="str">
        <f t="shared" si="94"/>
        <v>-</v>
      </c>
      <c r="BQ108" s="89">
        <f t="shared" si="94"/>
        <v>14</v>
      </c>
      <c r="BR108" s="89">
        <f t="shared" si="94"/>
        <v>0</v>
      </c>
      <c r="BS108" s="89">
        <f t="shared" si="94"/>
        <v>0</v>
      </c>
      <c r="BT108" s="89">
        <f t="shared" si="94"/>
        <v>1.5</v>
      </c>
      <c r="BU108" s="89">
        <f t="shared" si="94"/>
        <v>4.8</v>
      </c>
      <c r="BV108" s="89">
        <f t="shared" si="94"/>
        <v>9.5</v>
      </c>
      <c r="BW108" s="89">
        <f t="shared" si="94"/>
        <v>23</v>
      </c>
      <c r="BX108" s="89">
        <f t="shared" si="94"/>
        <v>30</v>
      </c>
      <c r="BY108" s="89">
        <f t="shared" si="94"/>
        <v>50</v>
      </c>
    </row>
    <row r="109" spans="1:87" ht="18.95" customHeight="1">
      <c r="A109" s="9">
        <v>5</v>
      </c>
      <c r="B109" s="364" t="s">
        <v>850</v>
      </c>
      <c r="C109" s="97">
        <v>13.71</v>
      </c>
      <c r="D109" s="41" t="str">
        <f t="shared" si="86"/>
        <v>OLLIE STACEY</v>
      </c>
      <c r="E109" s="41" t="str">
        <f t="shared" si="87"/>
        <v>WITNEY</v>
      </c>
      <c r="F109" s="64" t="str">
        <f t="shared" si="88"/>
        <v/>
      </c>
      <c r="G109" s="64" t="str">
        <f t="shared" si="89"/>
        <v xml:space="preserve"> </v>
      </c>
      <c r="H109" s="426"/>
      <c r="I109" s="9">
        <v>5</v>
      </c>
      <c r="J109" s="364" t="s">
        <v>832</v>
      </c>
      <c r="K109" s="97">
        <v>15.07</v>
      </c>
      <c r="L109" s="41" t="str">
        <f t="shared" si="90"/>
        <v>Blake Strickland-Bennett</v>
      </c>
      <c r="M109" s="41" t="str">
        <f t="shared" si="91"/>
        <v>RADLEY</v>
      </c>
      <c r="N109" s="64" t="str">
        <f t="shared" si="92"/>
        <v/>
      </c>
      <c r="O109" s="64" t="str">
        <f t="shared" si="93"/>
        <v xml:space="preserve"> </v>
      </c>
      <c r="P109" s="2"/>
      <c r="Q109" s="48" t="s">
        <v>20</v>
      </c>
      <c r="R109" s="48" t="s">
        <v>19</v>
      </c>
      <c r="S109" s="48">
        <f>IF(Q109=B105,8)+IF(Q109=B106,7)+IF(Q109=B107,6)+IF(Q109=B108,5)+IF(Q109=B109,4)+IF(Q109=B110,3)+IF(Q109=B111,2)+IF(Q109=B112,1)+IF(R109=B105,8)+IF(R109=B106,7)+IF(R109=B107,6)+IF(R109=B108,5)+IF(R109=B109,4)+IF(R109=B110,3)+IF(R109=B111,2)+IF(R109=B112,1)</f>
        <v>6</v>
      </c>
      <c r="T109" s="48">
        <f>IF(R109=J105,8)+IF(R109=J106,7)+IF(R109=J107,6)+IF(R109=J108,5)+IF(R109=J109,4)+IF(R109=J110,3)+IF(R109=J111,2)+IF(R109=J112,1)+IF(Q109=J105,8)+IF(Q109=J106,7)+IF(Q109=J107,6)+IF(Q109=J108,5)+IF(Q109=J109,4)+IF(Q109=J110,3)+IF(Q109=J111,2)+IF(Q109=J112,1)</f>
        <v>6</v>
      </c>
      <c r="U109" s="2"/>
      <c r="V109" s="12"/>
      <c r="W109" s="12"/>
      <c r="X109" s="12"/>
      <c r="Y109" s="12"/>
      <c r="Z109" s="12">
        <f>S109+T109</f>
        <v>12</v>
      </c>
      <c r="AA109" s="12"/>
      <c r="AB109" s="191"/>
      <c r="AC109" s="12"/>
      <c r="AD109" s="2"/>
      <c r="AE109" s="397" t="s">
        <v>220</v>
      </c>
      <c r="AF109" s="12" t="s">
        <v>190</v>
      </c>
      <c r="AG109" s="12" t="s">
        <v>0</v>
      </c>
      <c r="AH109" s="12" t="str">
        <f>VLOOKUP(AG109,BAN!$W$51:$AW$76,27,FALSE)</f>
        <v>MICHAL QUINN</v>
      </c>
      <c r="AI109" s="12" t="s">
        <v>190</v>
      </c>
      <c r="AJ109" s="12" t="s">
        <v>0</v>
      </c>
      <c r="AK109" s="12" t="str">
        <f>VLOOKUP(AJ109,BAN!$AA$51:$AW$76,23,FALSE)</f>
        <v>JORDAN DUNN</v>
      </c>
      <c r="AL109" s="12" t="s">
        <v>190</v>
      </c>
      <c r="AM109" s="12" t="s">
        <v>0</v>
      </c>
      <c r="AN109" s="12" t="str">
        <f>VLOOKUP(AM109,BAN!$Y$51:$AW$76,25,FALSE)</f>
        <v>GREGOR KELLING</v>
      </c>
      <c r="AO109" s="12" t="s">
        <v>190</v>
      </c>
      <c r="AP109" s="12" t="s">
        <v>0</v>
      </c>
      <c r="AQ109" s="12" t="str">
        <f>VLOOKUP(AP109,BAN!$AB$51:$AW$76,22,FALSE)</f>
        <v>FELIX CLARKE</v>
      </c>
      <c r="AR109" s="12" t="s">
        <v>190</v>
      </c>
      <c r="AS109" s="12" t="s">
        <v>0</v>
      </c>
      <c r="AT109" s="12" t="str">
        <f>VLOOKUP(AS109,BAN!$U$51:$AW$76,29,FALSE)</f>
        <v>GREGOR KELLING</v>
      </c>
      <c r="AU109" s="12" t="s">
        <v>190</v>
      </c>
      <c r="AV109" s="12" t="s">
        <v>0</v>
      </c>
      <c r="AW109" s="12" t="e">
        <f>VLOOKUP(AV109,BAN!$S$51:$AW$76,31,FALSE)</f>
        <v>#N/A</v>
      </c>
      <c r="AX109" s="12" t="s">
        <v>190</v>
      </c>
      <c r="AY109" s="12" t="s">
        <v>0</v>
      </c>
      <c r="AZ109" s="12" t="str">
        <f>'MATCH DETAILS'!B6</f>
        <v>BANBURY</v>
      </c>
      <c r="BA109" s="12">
        <v>1</v>
      </c>
      <c r="BB109" s="12" t="str">
        <f>VLOOKUP(BA109,BAN!$AC$51:$AW$76,21,FALSE)</f>
        <v>BAILEY MOULTON</v>
      </c>
      <c r="BC109" s="12">
        <v>2</v>
      </c>
      <c r="BD109" s="12" t="str">
        <f>VLOOKUP(BC109,BAN!$AC$51:$AW$76,21,FALSE)</f>
        <v>MICHAL QUINN</v>
      </c>
      <c r="BE109" s="12">
        <v>3</v>
      </c>
      <c r="BF109" s="12" t="str">
        <f>VLOOKUP(BE109,BAN!$AC$51:$AW$76,21,FALSE)</f>
        <v>MICHAEL DAWES</v>
      </c>
      <c r="BG109" s="12">
        <v>4</v>
      </c>
      <c r="BH109" s="12" t="str">
        <f>VLOOKUP(BG109,BAN!$AC$51:$AW$76,21,FALSE)</f>
        <v>JORDAN DUNN</v>
      </c>
      <c r="BJ109" s="89" t="str">
        <f t="shared" si="94"/>
        <v xml:space="preserve">U15 </v>
      </c>
      <c r="BK109" s="89">
        <f t="shared" si="94"/>
        <v>12.7</v>
      </c>
      <c r="BL109" s="89">
        <f t="shared" si="94"/>
        <v>26.25</v>
      </c>
      <c r="BM109" s="89">
        <f t="shared" si="94"/>
        <v>61</v>
      </c>
      <c r="BN109" s="90">
        <f t="shared" si="94"/>
        <v>1.6435185185185183E-3</v>
      </c>
      <c r="BO109" s="90">
        <f t="shared" si="94"/>
        <v>3.414351851851852E-3</v>
      </c>
      <c r="BP109" s="90" t="str">
        <f t="shared" si="94"/>
        <v>-</v>
      </c>
      <c r="BQ109" s="89">
        <f t="shared" si="94"/>
        <v>14</v>
      </c>
      <c r="BR109" s="89">
        <f t="shared" si="94"/>
        <v>0</v>
      </c>
      <c r="BS109" s="89">
        <f t="shared" si="94"/>
        <v>0</v>
      </c>
      <c r="BT109" s="89">
        <f t="shared" si="94"/>
        <v>1.5</v>
      </c>
      <c r="BU109" s="89">
        <f t="shared" si="94"/>
        <v>4.8</v>
      </c>
      <c r="BV109" s="89">
        <f t="shared" si="94"/>
        <v>9.5</v>
      </c>
      <c r="BW109" s="89">
        <f t="shared" si="94"/>
        <v>23</v>
      </c>
      <c r="BX109" s="89">
        <f t="shared" si="94"/>
        <v>30</v>
      </c>
      <c r="BY109" s="89">
        <f t="shared" si="94"/>
        <v>50</v>
      </c>
    </row>
    <row r="110" spans="1:87" ht="18.95" customHeight="1">
      <c r="A110" s="9">
        <v>6</v>
      </c>
      <c r="B110" s="364" t="s">
        <v>413</v>
      </c>
      <c r="C110" s="97">
        <v>14.58</v>
      </c>
      <c r="D110" s="41" t="str">
        <f t="shared" si="86"/>
        <v>Zak Wilce</v>
      </c>
      <c r="E110" s="41" t="str">
        <f t="shared" si="87"/>
        <v>BICESTER</v>
      </c>
      <c r="F110" s="64" t="str">
        <f t="shared" si="88"/>
        <v/>
      </c>
      <c r="G110" s="64" t="str">
        <f t="shared" si="89"/>
        <v xml:space="preserve"> </v>
      </c>
      <c r="H110" s="426"/>
      <c r="I110" s="9">
        <v>6</v>
      </c>
      <c r="J110" s="37"/>
      <c r="K110" s="97" t="s">
        <v>61</v>
      </c>
      <c r="L110" s="41" t="str">
        <f t="shared" si="90"/>
        <v/>
      </c>
      <c r="M110" s="41" t="str">
        <f t="shared" si="91"/>
        <v/>
      </c>
      <c r="N110" s="64" t="str">
        <f t="shared" si="92"/>
        <v/>
      </c>
      <c r="O110" s="64" t="str">
        <f t="shared" si="93"/>
        <v xml:space="preserve"> </v>
      </c>
      <c r="P110" s="2"/>
      <c r="Q110" s="48" t="s">
        <v>188</v>
      </c>
      <c r="R110" s="48" t="s">
        <v>189</v>
      </c>
      <c r="S110" s="48">
        <f>IF(Q110=B105,8)+IF(Q110=B106,7)+IF(Q110=B107,6)+IF(Q110=B108,5)+IF(Q110=B109,4)+IF(Q110=B110,3)+IF(Q110=B111,2)+IF(Q110=B112,1)+IF(R110=B105,8)+IF(R110=B106,7)+IF(R110=B107,6)+IF(R110=B108,5)+IF(R110=B109,4)+IF(R110=B110,3)+IF(R110=B111,2)+IF(R110=B112,1)</f>
        <v>7</v>
      </c>
      <c r="T110" s="48">
        <f>IF(R110=J105,8)+IF(R110=J106,7)+IF(R110=J107,6)+IF(R110=J108,5)+IF(R110=J109,4)+IF(R110=J110,3)+IF(R110=J111,2)+IF(R110=J112,1)+IF(Q110=J105,8)+IF(Q110=J106,7)+IF(Q110=J107,6)+IF(Q110=J108,5)+IF(Q110=J109,4)+IF(Q110=J110,3)+IF(Q110=J111,2)+IF(Q110=J112,1)</f>
        <v>4</v>
      </c>
      <c r="U110" s="2"/>
      <c r="V110" s="12"/>
      <c r="W110" s="12"/>
      <c r="X110" s="12"/>
      <c r="Y110" s="12"/>
      <c r="Z110" s="12"/>
      <c r="AA110" s="12">
        <f>S110+T110</f>
        <v>11</v>
      </c>
      <c r="AB110" s="191"/>
      <c r="AC110" s="12"/>
      <c r="AD110" s="2"/>
      <c r="AE110" s="397"/>
      <c r="AF110" s="12" t="s">
        <v>191</v>
      </c>
      <c r="AG110" s="12" t="s">
        <v>1</v>
      </c>
      <c r="AH110" s="12" t="str">
        <f>VLOOKUP(AG110,BAN!$W$51:$AW$76,27,FALSE)</f>
        <v>BAILEY MOULTON</v>
      </c>
      <c r="AI110" s="12" t="s">
        <v>191</v>
      </c>
      <c r="AJ110" s="12" t="s">
        <v>1</v>
      </c>
      <c r="AK110" s="12" t="str">
        <f>VLOOKUP(AJ110,BAN!$AA$51:$AW$76,23,FALSE)</f>
        <v>BAILEY MOULTON</v>
      </c>
      <c r="AL110" s="12" t="s">
        <v>191</v>
      </c>
      <c r="AM110" s="12" t="s">
        <v>1</v>
      </c>
      <c r="AN110" s="12" t="str">
        <f>VLOOKUP(AM110,BAN!$Y$51:$AW$76,25,FALSE)</f>
        <v>MICHAEL DAWES</v>
      </c>
      <c r="AO110" s="12" t="s">
        <v>191</v>
      </c>
      <c r="AP110" s="12" t="s">
        <v>1</v>
      </c>
      <c r="AQ110" s="12" t="e">
        <f>VLOOKUP(AP110,BAN!$AB$51:$AW$76,22,FALSE)</f>
        <v>#N/A</v>
      </c>
      <c r="AR110" s="12" t="s">
        <v>191</v>
      </c>
      <c r="AS110" s="12" t="s">
        <v>1</v>
      </c>
      <c r="AT110" s="12" t="e">
        <f>VLOOKUP(AS110,BAN!$U$51:$AW$76,29,FALSE)</f>
        <v>#N/A</v>
      </c>
      <c r="AU110" s="12" t="s">
        <v>191</v>
      </c>
      <c r="AV110" s="12" t="s">
        <v>1</v>
      </c>
      <c r="AW110" s="12" t="e">
        <f>VLOOKUP(AV110,BAN!$S$51:$AW$76,31,FALSE)</f>
        <v>#N/A</v>
      </c>
      <c r="AX110" s="12" t="s">
        <v>191</v>
      </c>
      <c r="AY110" s="12" t="s">
        <v>1</v>
      </c>
      <c r="AZ110" s="12" t="str">
        <f>'MATCH DETAILS'!B6</f>
        <v>BANBURY</v>
      </c>
      <c r="BA110" s="12">
        <v>1</v>
      </c>
      <c r="BB110" s="12" t="str">
        <f>VLOOKUP(BA110,BAN!$AC$51:$AW$76,21,FALSE)</f>
        <v>BAILEY MOULTON</v>
      </c>
      <c r="BC110" s="12">
        <v>2</v>
      </c>
      <c r="BD110" s="12" t="str">
        <f>VLOOKUP(BC110,BAN!$AC$51:$AW$76,21,FALSE)</f>
        <v>MICHAL QUINN</v>
      </c>
      <c r="BE110" s="12">
        <v>3</v>
      </c>
      <c r="BF110" s="12" t="str">
        <f>VLOOKUP(BE110,BAN!$AC$51:$AW$76,21,FALSE)</f>
        <v>MICHAEL DAWES</v>
      </c>
      <c r="BG110" s="12">
        <v>4</v>
      </c>
      <c r="BH110" s="12" t="str">
        <f>VLOOKUP(BG110,BAN!$AC$51:$AW$76,21,FALSE)</f>
        <v>JORDAN DUNN</v>
      </c>
      <c r="BJ110" s="89" t="str">
        <f t="shared" si="94"/>
        <v xml:space="preserve">U15 </v>
      </c>
      <c r="BK110" s="89">
        <f t="shared" si="94"/>
        <v>12.7</v>
      </c>
      <c r="BL110" s="89">
        <f t="shared" si="94"/>
        <v>26.25</v>
      </c>
      <c r="BM110" s="89">
        <f t="shared" si="94"/>
        <v>61</v>
      </c>
      <c r="BN110" s="90">
        <f t="shared" si="94"/>
        <v>1.6435185185185183E-3</v>
      </c>
      <c r="BO110" s="90">
        <f t="shared" si="94"/>
        <v>3.414351851851852E-3</v>
      </c>
      <c r="BP110" s="90" t="str">
        <f t="shared" si="94"/>
        <v>-</v>
      </c>
      <c r="BQ110" s="89">
        <f t="shared" si="94"/>
        <v>14</v>
      </c>
      <c r="BR110" s="89">
        <f t="shared" si="94"/>
        <v>0</v>
      </c>
      <c r="BS110" s="89">
        <f t="shared" si="94"/>
        <v>0</v>
      </c>
      <c r="BT110" s="89">
        <f t="shared" si="94"/>
        <v>1.5</v>
      </c>
      <c r="BU110" s="89">
        <f t="shared" si="94"/>
        <v>4.8</v>
      </c>
      <c r="BV110" s="89">
        <f t="shared" si="94"/>
        <v>9.5</v>
      </c>
      <c r="BW110" s="89">
        <f t="shared" si="94"/>
        <v>23</v>
      </c>
      <c r="BX110" s="89">
        <f t="shared" si="94"/>
        <v>30</v>
      </c>
      <c r="BY110" s="89">
        <f t="shared" si="94"/>
        <v>50</v>
      </c>
    </row>
    <row r="111" spans="1:87" ht="18.95" customHeight="1">
      <c r="A111" s="9">
        <v>7</v>
      </c>
      <c r="B111" s="37"/>
      <c r="C111" s="97" t="s">
        <v>61</v>
      </c>
      <c r="D111" s="41" t="str">
        <f t="shared" si="86"/>
        <v/>
      </c>
      <c r="E111" s="41" t="str">
        <f t="shared" si="87"/>
        <v/>
      </c>
      <c r="F111" s="64" t="str">
        <f t="shared" si="88"/>
        <v/>
      </c>
      <c r="G111" s="64" t="str">
        <f t="shared" si="89"/>
        <v xml:space="preserve"> </v>
      </c>
      <c r="H111" s="426"/>
      <c r="I111" s="9">
        <v>7</v>
      </c>
      <c r="J111" s="37"/>
      <c r="K111" s="97" t="s">
        <v>61</v>
      </c>
      <c r="L111" s="41" t="s">
        <v>233</v>
      </c>
      <c r="M111" s="41" t="s">
        <v>233</v>
      </c>
      <c r="N111" s="64" t="str">
        <f t="shared" si="92"/>
        <v/>
      </c>
      <c r="O111" s="64" t="str">
        <f t="shared" si="93"/>
        <v xml:space="preserve"> </v>
      </c>
      <c r="P111" s="2"/>
      <c r="Q111" s="48" t="s">
        <v>227</v>
      </c>
      <c r="R111" s="48" t="s">
        <v>228</v>
      </c>
      <c r="S111" s="48">
        <f>IF(Q111=B105,8)+IF(Q111=B106,7)+IF(Q111=B107,6)+IF(Q111=B108,5)+IF(Q111=B109,4)+IF(Q111=B110,3)+IF(Q111=B111,2)+IF(Q111=B112,1)+IF(R111=B105,8)+IF(R111=B106,7)+IF(R111=B107,6)+IF(R111=B108,5)+IF(R111=B109,4)+IF(R111=B110,3)+IF(R111=B111,2)+IF(R111=B112,1)</f>
        <v>0</v>
      </c>
      <c r="T111" s="48">
        <f>IF(R111=J105,8)+IF(R111=J106,7)+IF(R111=J107,6)+IF(R111=J108,5)+IF(R111=J109,4)+IF(R111=J110,3)+IF(R111=J111,2)+IF(R111=J112,1)+IF(Q111=J105,8)+IF(Q111=J106,7)+IF(Q111=J107,6)+IF(Q111=J108,5)+IF(Q111=J109,4)+IF(Q111=J110,3)+IF(Q111=J111,2)+IF(Q111=J112,1)</f>
        <v>0</v>
      </c>
      <c r="U111" s="2"/>
      <c r="V111" s="12"/>
      <c r="W111" s="12"/>
      <c r="X111" s="12"/>
      <c r="Y111" s="12"/>
      <c r="Z111" s="12"/>
      <c r="AA111" s="12"/>
      <c r="AB111" s="191">
        <f>S111+T111</f>
        <v>0</v>
      </c>
      <c r="AC111" s="12"/>
      <c r="AD111" s="2"/>
      <c r="AE111" s="397" t="s">
        <v>221</v>
      </c>
      <c r="AF111" s="12" t="s">
        <v>1</v>
      </c>
      <c r="AG111" s="12" t="s">
        <v>0</v>
      </c>
      <c r="AH111" s="12" t="str">
        <f>VLOOKUP(AG111,BIC!$W$51:$AW$76,27,FALSE)</f>
        <v>Zak Wilce</v>
      </c>
      <c r="AI111" s="12" t="s">
        <v>1</v>
      </c>
      <c r="AJ111" s="12" t="s">
        <v>0</v>
      </c>
      <c r="AK111" s="12" t="str">
        <f>VLOOKUP(AJ111,BIC!$AA$51:$AW$76,23,FALSE)</f>
        <v>Alex Jack</v>
      </c>
      <c r="AL111" s="12" t="s">
        <v>1</v>
      </c>
      <c r="AM111" s="12" t="s">
        <v>0</v>
      </c>
      <c r="AN111" s="12" t="str">
        <f>VLOOKUP(AM111,BIC!$Y$51:$AW$76,25,FALSE)</f>
        <v>Zak Wilce</v>
      </c>
      <c r="AO111" s="12" t="s">
        <v>1</v>
      </c>
      <c r="AP111" s="12" t="s">
        <v>0</v>
      </c>
      <c r="AQ111" s="12" t="e">
        <f>VLOOKUP(AP111,BIC!$AB$51:$AW$76,22,FALSE)</f>
        <v>#N/A</v>
      </c>
      <c r="AR111" s="12" t="s">
        <v>1</v>
      </c>
      <c r="AS111" s="12" t="s">
        <v>0</v>
      </c>
      <c r="AT111" s="12" t="str">
        <f>VLOOKUP(AS111,BIC!$U$51:$AW$76,29,FALSE)</f>
        <v>Tom Gould</v>
      </c>
      <c r="AU111" s="12" t="s">
        <v>1</v>
      </c>
      <c r="AV111" s="12" t="s">
        <v>0</v>
      </c>
      <c r="AW111" s="12" t="e">
        <f>VLOOKUP(AV111,BIC!$S$51:$AW$76,31,FALSE)</f>
        <v>#N/A</v>
      </c>
      <c r="AX111" s="12" t="s">
        <v>1</v>
      </c>
      <c r="AY111" s="12" t="s">
        <v>0</v>
      </c>
      <c r="AZ111" s="12" t="str">
        <f>'MATCH DETAILS'!B7</f>
        <v>BICESTER</v>
      </c>
      <c r="BA111" s="12">
        <v>1</v>
      </c>
      <c r="BB111" s="12" t="str">
        <f>VLOOKUP(BA111,BIC!$AC$51:$AW$76,21,FALSE)</f>
        <v>Zak Wilce</v>
      </c>
      <c r="BC111" s="12">
        <v>2</v>
      </c>
      <c r="BD111" s="12" t="str">
        <f>VLOOKUP(BC111,BIC!$AC$51:$AW$76,21,FALSE)</f>
        <v>Connor Wilce</v>
      </c>
      <c r="BE111" s="12">
        <v>3</v>
      </c>
      <c r="BF111" s="12" t="str">
        <f>VLOOKUP(BE111,BIC!$AC$51:$AW$76,21,FALSE)</f>
        <v>Alex Jack</v>
      </c>
      <c r="BG111" s="12">
        <v>4</v>
      </c>
      <c r="BH111" s="12" t="str">
        <f>VLOOKUP(BG111,BIC!$AC$51:$AW$76,21,FALSE)</f>
        <v>Tom Gould</v>
      </c>
      <c r="BJ111" s="89" t="str">
        <f t="shared" si="94"/>
        <v xml:space="preserve">U15 </v>
      </c>
      <c r="BK111" s="89">
        <f t="shared" si="94"/>
        <v>12.7</v>
      </c>
      <c r="BL111" s="89">
        <f t="shared" si="94"/>
        <v>26.25</v>
      </c>
      <c r="BM111" s="89">
        <f t="shared" si="94"/>
        <v>61</v>
      </c>
      <c r="BN111" s="90">
        <f t="shared" si="94"/>
        <v>1.6435185185185183E-3</v>
      </c>
      <c r="BO111" s="90">
        <f t="shared" si="94"/>
        <v>3.414351851851852E-3</v>
      </c>
      <c r="BP111" s="90" t="str">
        <f t="shared" si="94"/>
        <v>-</v>
      </c>
      <c r="BQ111" s="89">
        <f t="shared" si="94"/>
        <v>14</v>
      </c>
      <c r="BR111" s="89">
        <f t="shared" si="94"/>
        <v>0</v>
      </c>
      <c r="BS111" s="89">
        <f t="shared" si="94"/>
        <v>0</v>
      </c>
      <c r="BT111" s="89">
        <f t="shared" si="94"/>
        <v>1.5</v>
      </c>
      <c r="BU111" s="89">
        <f t="shared" si="94"/>
        <v>4.8</v>
      </c>
      <c r="BV111" s="89">
        <f t="shared" si="94"/>
        <v>9.5</v>
      </c>
      <c r="BW111" s="89">
        <f t="shared" si="94"/>
        <v>23</v>
      </c>
      <c r="BX111" s="89">
        <f t="shared" si="94"/>
        <v>30</v>
      </c>
      <c r="BY111" s="89">
        <f t="shared" si="94"/>
        <v>50</v>
      </c>
    </row>
    <row r="112" spans="1:87" ht="18.95" customHeight="1">
      <c r="A112" s="9">
        <v>8</v>
      </c>
      <c r="B112" s="37"/>
      <c r="C112" s="97" t="s">
        <v>61</v>
      </c>
      <c r="D112" s="41" t="str">
        <f t="shared" si="86"/>
        <v/>
      </c>
      <c r="E112" s="41" t="str">
        <f t="shared" si="87"/>
        <v/>
      </c>
      <c r="F112" s="64" t="str">
        <f t="shared" si="88"/>
        <v/>
      </c>
      <c r="G112" s="64" t="str">
        <f t="shared" si="89"/>
        <v xml:space="preserve"> </v>
      </c>
      <c r="H112" s="427"/>
      <c r="I112" s="9">
        <v>8</v>
      </c>
      <c r="J112" s="37"/>
      <c r="K112" s="97" t="s">
        <v>61</v>
      </c>
      <c r="L112" s="41" t="str">
        <f t="shared" si="90"/>
        <v/>
      </c>
      <c r="M112" s="41" t="str">
        <f t="shared" si="91"/>
        <v/>
      </c>
      <c r="N112" s="64" t="str">
        <f t="shared" si="92"/>
        <v/>
      </c>
      <c r="O112" s="64" t="str">
        <f t="shared" si="93"/>
        <v xml:space="preserve"> </v>
      </c>
      <c r="P112" s="2"/>
      <c r="Q112" s="48" t="s">
        <v>208</v>
      </c>
      <c r="R112" s="48" t="s">
        <v>211</v>
      </c>
      <c r="S112" s="48">
        <f>IF(Q112=B105,8)+IF(Q112=B106,7)+IF(Q112=B107,6)+IF(Q112=B108,5)+IF(Q112=B109,4)+IF(Q112=B110,3)+IF(Q112=B111,2)+IF(Q112=B112,1)+IF(R112=B105,8)+IF(R112=B106,7)+IF(R112=B107,6)+IF(R112=B108,5)+IF(R112=B109,4)+IF(R112=B110,3)+IF(R112=B111,2)+IF(R112=B112,1)</f>
        <v>4</v>
      </c>
      <c r="T112" s="48">
        <f>IF(R112=J105,8)+IF(R112=J106,7)+IF(R112=J107,6)+IF(R112=J108,5)+IF(R112=J109,4)+IF(R112=J110,3)+IF(R112=J111,2)+IF(R112=J112,1)+IF(Q112=J105,8)+IF(Q112=J106,7)+IF(Q112=J107,6)+IF(Q112=J108,5)+IF(Q112=J109,4)+IF(Q112=J110,3)+IF(Q112=J111,2)+IF(Q112=J112,1)</f>
        <v>8</v>
      </c>
      <c r="U112" s="2"/>
      <c r="V112" s="12"/>
      <c r="W112" s="12"/>
      <c r="X112" s="12"/>
      <c r="Y112" s="12"/>
      <c r="Z112" s="12"/>
      <c r="AA112" s="12"/>
      <c r="AB112" s="191"/>
      <c r="AC112" s="12">
        <f>S112+T112</f>
        <v>12</v>
      </c>
      <c r="AD112" s="2"/>
      <c r="AE112" s="397"/>
      <c r="AF112" s="12" t="s">
        <v>209</v>
      </c>
      <c r="AG112" s="12" t="s">
        <v>1</v>
      </c>
      <c r="AH112" s="12" t="e">
        <f>VLOOKUP(AG112,BIC!$W$51:$AW$76,27,FALSE)</f>
        <v>#N/A</v>
      </c>
      <c r="AI112" s="12" t="s">
        <v>209</v>
      </c>
      <c r="AJ112" s="12" t="s">
        <v>1</v>
      </c>
      <c r="AK112" s="12" t="e">
        <f>VLOOKUP(AJ112,BIC!$AA$51:$AW$76,23,FALSE)</f>
        <v>#N/A</v>
      </c>
      <c r="AL112" s="12" t="s">
        <v>209</v>
      </c>
      <c r="AM112" s="12" t="s">
        <v>1</v>
      </c>
      <c r="AN112" s="12" t="str">
        <f>VLOOKUP(AM112,BIC!$Y$51:$AW$76,25,FALSE)</f>
        <v>Tom Gould</v>
      </c>
      <c r="AO112" s="12" t="s">
        <v>209</v>
      </c>
      <c r="AP112" s="12" t="s">
        <v>1</v>
      </c>
      <c r="AQ112" s="12" t="e">
        <f>VLOOKUP(AP112,BIC!$AB$51:$AW$76,22,FALSE)</f>
        <v>#N/A</v>
      </c>
      <c r="AR112" s="12" t="s">
        <v>209</v>
      </c>
      <c r="AS112" s="12" t="s">
        <v>1</v>
      </c>
      <c r="AT112" s="12" t="str">
        <f>VLOOKUP(AS112,BIC!$U$51:$AW$76,29,FALSE)</f>
        <v>Alex Jack</v>
      </c>
      <c r="AU112" s="12" t="s">
        <v>209</v>
      </c>
      <c r="AV112" s="12" t="s">
        <v>1</v>
      </c>
      <c r="AW112" s="12" t="e">
        <f>VLOOKUP(AV112,BIC!$S$51:$AW$76,31,FALSE)</f>
        <v>#N/A</v>
      </c>
      <c r="AX112" s="12" t="s">
        <v>209</v>
      </c>
      <c r="AY112" s="12" t="s">
        <v>1</v>
      </c>
      <c r="AZ112" s="12" t="str">
        <f>'MATCH DETAILS'!B7</f>
        <v>BICESTER</v>
      </c>
      <c r="BA112" s="12">
        <v>1</v>
      </c>
      <c r="BB112" s="12" t="str">
        <f>VLOOKUP(BA112,BIC!$AC$51:$AW$76,21,FALSE)</f>
        <v>Zak Wilce</v>
      </c>
      <c r="BC112" s="12">
        <v>2</v>
      </c>
      <c r="BD112" s="12" t="str">
        <f>VLOOKUP(BC112,BIC!$AC$51:$AW$76,21,FALSE)</f>
        <v>Connor Wilce</v>
      </c>
      <c r="BE112" s="12">
        <v>3</v>
      </c>
      <c r="BF112" s="12" t="str">
        <f>VLOOKUP(BE112,BIC!$AC$51:$AW$76,21,FALSE)</f>
        <v>Alex Jack</v>
      </c>
      <c r="BG112" s="12">
        <v>4</v>
      </c>
      <c r="BH112" s="12" t="str">
        <f>VLOOKUP(BG112,BIC!$AC$51:$AW$76,21,FALSE)</f>
        <v>Tom Gould</v>
      </c>
      <c r="BJ112" s="89" t="str">
        <f t="shared" si="94"/>
        <v xml:space="preserve">U15 </v>
      </c>
      <c r="BK112" s="89">
        <f t="shared" si="94"/>
        <v>12.7</v>
      </c>
      <c r="BL112" s="89">
        <f t="shared" si="94"/>
        <v>26.25</v>
      </c>
      <c r="BM112" s="89">
        <f t="shared" si="94"/>
        <v>61</v>
      </c>
      <c r="BN112" s="90">
        <f t="shared" si="94"/>
        <v>1.6435185185185183E-3</v>
      </c>
      <c r="BO112" s="90">
        <f t="shared" si="94"/>
        <v>3.414351851851852E-3</v>
      </c>
      <c r="BP112" s="90" t="str">
        <f t="shared" si="94"/>
        <v>-</v>
      </c>
      <c r="BQ112" s="89">
        <f t="shared" si="94"/>
        <v>14</v>
      </c>
      <c r="BR112" s="89">
        <f t="shared" si="94"/>
        <v>0</v>
      </c>
      <c r="BS112" s="89">
        <f t="shared" si="94"/>
        <v>0</v>
      </c>
      <c r="BT112" s="89">
        <f t="shared" si="94"/>
        <v>1.5</v>
      </c>
      <c r="BU112" s="89">
        <f t="shared" si="94"/>
        <v>4.8</v>
      </c>
      <c r="BV112" s="89">
        <f t="shared" si="94"/>
        <v>9.5</v>
      </c>
      <c r="BW112" s="89">
        <f t="shared" si="94"/>
        <v>23</v>
      </c>
      <c r="BX112" s="89">
        <f t="shared" si="94"/>
        <v>30</v>
      </c>
      <c r="BY112" s="89">
        <f t="shared" si="94"/>
        <v>50</v>
      </c>
    </row>
    <row r="113" spans="1:77" ht="18.95" customHeight="1">
      <c r="A113" s="206" t="s">
        <v>0</v>
      </c>
      <c r="B113" s="422" t="s">
        <v>160</v>
      </c>
      <c r="C113" s="423"/>
      <c r="D113" s="423"/>
      <c r="E113" s="423"/>
      <c r="F113" s="423"/>
      <c r="G113" s="424"/>
      <c r="H113" s="207"/>
      <c r="I113" s="206" t="s">
        <v>1</v>
      </c>
      <c r="J113" s="422" t="str">
        <f>B113</f>
        <v>UNDER 15 BOYS 200m</v>
      </c>
      <c r="K113" s="423"/>
      <c r="L113" s="423"/>
      <c r="M113" s="423"/>
      <c r="N113" s="423"/>
      <c r="O113" s="424"/>
      <c r="P113" s="2"/>
      <c r="Q113" s="96"/>
      <c r="R113" s="96"/>
      <c r="S113" s="48"/>
      <c r="T113" s="48"/>
      <c r="U113" s="2"/>
      <c r="V113" s="12"/>
      <c r="W113" s="12"/>
      <c r="X113" s="12"/>
      <c r="Y113" s="12"/>
      <c r="Z113" s="12"/>
      <c r="AA113" s="12"/>
      <c r="AB113" s="191"/>
      <c r="AC113" s="12"/>
      <c r="AD113" s="2"/>
      <c r="AE113" s="397" t="s">
        <v>257</v>
      </c>
      <c r="AF113" s="265" t="s">
        <v>258</v>
      </c>
      <c r="AG113" s="12" t="s">
        <v>0</v>
      </c>
      <c r="AH113" s="12" t="str">
        <f>VLOOKUP(AG113,'T K'!$W$51:$AW$76,27,FALSE)</f>
        <v>Max Carnell</v>
      </c>
      <c r="AI113" s="12" t="str">
        <f>AF113</f>
        <v>X</v>
      </c>
      <c r="AJ113" s="12" t="s">
        <v>0</v>
      </c>
      <c r="AK113" s="12" t="str">
        <f>VLOOKUP(AJ113,'T K'!$AA$51:$AW$76,23,FALSE)</f>
        <v>Max Carnell</v>
      </c>
      <c r="AL113" s="265" t="str">
        <f>AI113</f>
        <v>X</v>
      </c>
      <c r="AM113" s="12" t="s">
        <v>0</v>
      </c>
      <c r="AN113" s="12" t="str">
        <f>VLOOKUP(AM113,'T K'!$Y$51:$AW$76,25,FALSE)</f>
        <v>Thomas Murphy</v>
      </c>
      <c r="AO113" s="265" t="str">
        <f>AL113</f>
        <v>X</v>
      </c>
      <c r="AP113" s="12" t="s">
        <v>0</v>
      </c>
      <c r="AQ113" s="12" t="e">
        <f>VLOOKUP(AP113,'T K'!$AB$51:$AW$76,22,FALSE)</f>
        <v>#N/A</v>
      </c>
      <c r="AR113" s="265" t="str">
        <f>AO113</f>
        <v>X</v>
      </c>
      <c r="AS113" s="12" t="s">
        <v>0</v>
      </c>
      <c r="AT113" s="12" t="e">
        <f>VLOOKUP(AS113,'T K'!$U$51:$AW$76,29,FALSE)</f>
        <v>#N/A</v>
      </c>
      <c r="AU113" s="265" t="str">
        <f>AR113</f>
        <v>X</v>
      </c>
      <c r="AV113" s="12" t="s">
        <v>0</v>
      </c>
      <c r="AW113" s="12" t="str">
        <f>VLOOKUP(AV113,'T K'!$S$51:$AW$76,31,FALSE)</f>
        <v>Thomas Murphy</v>
      </c>
      <c r="AX113" s="265" t="str">
        <f>AU113</f>
        <v>X</v>
      </c>
      <c r="AY113" s="12" t="s">
        <v>0</v>
      </c>
      <c r="AZ113" s="12" t="str">
        <f>'MATCH DETAILS'!B8</f>
        <v>TEAM KENNET</v>
      </c>
      <c r="BA113" s="12">
        <v>1</v>
      </c>
      <c r="BB113" s="12" t="str">
        <f>VLOOKUP(BA113,'T K'!$AC$51:$AW$76,21,FALSE)</f>
        <v>Joe Osler</v>
      </c>
      <c r="BC113" s="12">
        <v>2</v>
      </c>
      <c r="BD113" s="12" t="str">
        <f>VLOOKUP(BC113,'T K'!$AC$51:$AW$76,21,FALSE)</f>
        <v>William Cowmeadow</v>
      </c>
      <c r="BE113" s="12">
        <v>3</v>
      </c>
      <c r="BF113" s="12" t="str">
        <f>VLOOKUP(BE113,'T K'!$AC$51:$AW$76,21,FALSE)</f>
        <v>Thomas Murphy</v>
      </c>
      <c r="BG113" s="12">
        <v>4</v>
      </c>
      <c r="BH113" s="12" t="str">
        <f>VLOOKUP(BG113,'T K'!$AC$51:$AW$76,21,FALSE)</f>
        <v>Max Carnell</v>
      </c>
      <c r="BJ113" s="89" t="str">
        <f t="shared" si="94"/>
        <v xml:space="preserve">U15 </v>
      </c>
      <c r="BK113" s="89">
        <f t="shared" si="94"/>
        <v>12.7</v>
      </c>
      <c r="BL113" s="89">
        <f t="shared" si="94"/>
        <v>26.25</v>
      </c>
      <c r="BM113" s="89">
        <f t="shared" si="94"/>
        <v>61</v>
      </c>
      <c r="BN113" s="90">
        <f t="shared" si="94"/>
        <v>1.6435185185185183E-3</v>
      </c>
      <c r="BO113" s="90">
        <f t="shared" si="94"/>
        <v>3.414351851851852E-3</v>
      </c>
      <c r="BP113" s="90" t="str">
        <f t="shared" si="94"/>
        <v>-</v>
      </c>
      <c r="BQ113" s="89">
        <f t="shared" si="94"/>
        <v>14</v>
      </c>
      <c r="BR113" s="89">
        <f t="shared" si="94"/>
        <v>0</v>
      </c>
      <c r="BS113" s="89">
        <f t="shared" si="94"/>
        <v>0</v>
      </c>
      <c r="BT113" s="89">
        <f t="shared" si="94"/>
        <v>1.5</v>
      </c>
      <c r="BU113" s="89">
        <f t="shared" si="94"/>
        <v>4.8</v>
      </c>
      <c r="BV113" s="89">
        <f t="shared" si="94"/>
        <v>9.5</v>
      </c>
      <c r="BW113" s="89">
        <f t="shared" si="94"/>
        <v>23</v>
      </c>
      <c r="BX113" s="89">
        <f t="shared" si="94"/>
        <v>30</v>
      </c>
      <c r="BY113" s="89">
        <f t="shared" si="94"/>
        <v>50</v>
      </c>
    </row>
    <row r="114" spans="1:77" ht="18.95" customHeight="1">
      <c r="A114" s="9">
        <v>1</v>
      </c>
      <c r="B114" s="37"/>
      <c r="C114" s="97" t="s">
        <v>61</v>
      </c>
      <c r="D114" s="41" t="str">
        <f>IF(B114=0,"",VLOOKUP(B114,$AI$107:$AK$122,3,FALSE))</f>
        <v/>
      </c>
      <c r="E114" s="41" t="str">
        <f>IF(B114=0,"",VLOOKUP(B114,$AU$8:$AW$23,3,FALSE))</f>
        <v/>
      </c>
      <c r="F114" s="64" t="str">
        <f>IF(C114="","",IF($AU$146="F"," ",IF($AU$146="T",IF(C114&lt;=$AK$146,"G1",IF(C114&lt;=$AN$146,"G2",IF(C114&lt;=$AQ$146,"G3",IF(C114&lt;=$AT$146,"G4","")))))))</f>
        <v/>
      </c>
      <c r="G114" s="64" t="str">
        <f>IF(C114&lt;=BL107,"AW"," ")</f>
        <v xml:space="preserve"> </v>
      </c>
      <c r="H114" s="425"/>
      <c r="I114" s="9">
        <v>1</v>
      </c>
      <c r="J114" s="37"/>
      <c r="K114" s="97" t="s">
        <v>61</v>
      </c>
      <c r="L114" s="41" t="str">
        <f>IF(J114=0,"",VLOOKUP(J114,$AI$107:$AK$122,3,FALSE))</f>
        <v/>
      </c>
      <c r="M114" s="41" t="str">
        <f>IF(J114=0,"",VLOOKUP(J114,$AU$8:$AW$23,3,FALSE))</f>
        <v/>
      </c>
      <c r="N114" s="64" t="str">
        <f>IF(K114="","",IF($AU$146="F"," ",IF($AU$146="T",IF(K114&lt;=$AK$146,"G1",IF(K114&lt;=$AN$146,"G2",IF(K114&lt;=$AQ$146,"G3",IF(K114&lt;=$AT$146,"G4","")))))))</f>
        <v/>
      </c>
      <c r="O114" s="64" t="str">
        <f>IF(K114&lt;=BL107,"AW"," ")</f>
        <v xml:space="preserve"> </v>
      </c>
      <c r="P114" s="2"/>
      <c r="Q114" s="192" t="s">
        <v>0</v>
      </c>
      <c r="R114" s="192" t="s">
        <v>210</v>
      </c>
      <c r="S114" s="192">
        <f>IF(Q114=B114,8)+IF(Q114=B115,7)+IF(Q114=B116,6)+IF(Q114=B117,5)+IF(Q114=B118,4)+IF(Q114=B119,3)+IF(Q114=B120,2)+IF(Q114=B121,1)+IF(R114=B114,8)+IF(R114=B115,7)+IF(R114=B116,6)+IF(R114=B117,5)+IF(R114=B118,4)+IF(R114=B119,3)+IF(R114=B120,2)+IF(R114=B121,1)</f>
        <v>0</v>
      </c>
      <c r="T114" s="192">
        <f>IF(Q114=J114,8)+IF(Q114=J115,7)+IF(Q114=J116,6)+IF(Q114=J117,5)+IF(Q114=J118,4)+IF(Q114=J119,3)+IF(Q114=J120,2)+IF(Q114=J121,1)+IF(R114=J114,8)+IF(R114=J115,7)+IF(R114=J116,6)+IF(R114=J117,5)+IF(R114=J118,4)+IF(R114=J119,3)+IF(R114=J120,2)+IF(R114=J121,1)</f>
        <v>0</v>
      </c>
      <c r="U114" s="2"/>
      <c r="V114" s="95">
        <f>S114+T114</f>
        <v>0</v>
      </c>
      <c r="W114" s="12"/>
      <c r="X114" s="12"/>
      <c r="Y114" s="12"/>
      <c r="Z114" s="12"/>
      <c r="AA114" s="12"/>
      <c r="AB114" s="191"/>
      <c r="AC114" s="12"/>
      <c r="AD114" s="2"/>
      <c r="AE114" s="397"/>
      <c r="AF114" s="265" t="s">
        <v>259</v>
      </c>
      <c r="AG114" s="12" t="s">
        <v>1</v>
      </c>
      <c r="AH114" s="12" t="str">
        <f>VLOOKUP(AG114,'T K'!$W$51:$AW$76,27,FALSE)</f>
        <v>William Cowmeadow</v>
      </c>
      <c r="AI114" s="12" t="str">
        <f>AF114</f>
        <v>XX</v>
      </c>
      <c r="AJ114" s="12" t="s">
        <v>1</v>
      </c>
      <c r="AK114" s="12" t="str">
        <f>VLOOKUP(AJ114,'T K'!$AA$51:$AW$76,23,FALSE)</f>
        <v>William Cowmeadow</v>
      </c>
      <c r="AL114" s="265" t="str">
        <f>AI114</f>
        <v>XX</v>
      </c>
      <c r="AM114" s="12" t="s">
        <v>1</v>
      </c>
      <c r="AN114" s="12" t="str">
        <f>VLOOKUP(AM114,'T K'!$Y$51:$AW$76,25,FALSE)</f>
        <v>Joe Osler</v>
      </c>
      <c r="AO114" s="265" t="str">
        <f>AL114</f>
        <v>XX</v>
      </c>
      <c r="AP114" s="12" t="s">
        <v>1</v>
      </c>
      <c r="AQ114" s="12" t="e">
        <f>VLOOKUP(AP114,'T K'!$AB$51:$AW$76,22,FALSE)</f>
        <v>#N/A</v>
      </c>
      <c r="AR114" s="265" t="str">
        <f>AO114</f>
        <v>XX</v>
      </c>
      <c r="AS114" s="12" t="s">
        <v>1</v>
      </c>
      <c r="AT114" s="12" t="e">
        <f>VLOOKUP(AS114,'T K'!$U$51:$AW$76,29,FALSE)</f>
        <v>#N/A</v>
      </c>
      <c r="AU114" s="265" t="str">
        <f>AR114</f>
        <v>XX</v>
      </c>
      <c r="AV114" s="12" t="s">
        <v>1</v>
      </c>
      <c r="AW114" s="12" t="e">
        <f>VLOOKUP(AV114,'T K'!$S$51:$AW$76,31,FALSE)</f>
        <v>#N/A</v>
      </c>
      <c r="AX114" s="265" t="str">
        <f>AU114</f>
        <v>XX</v>
      </c>
      <c r="AY114" s="12" t="s">
        <v>1</v>
      </c>
      <c r="AZ114" s="12" t="str">
        <f>'MATCH DETAILS'!B8</f>
        <v>TEAM KENNET</v>
      </c>
      <c r="BA114" s="12">
        <v>1</v>
      </c>
      <c r="BB114" s="12" t="str">
        <f>VLOOKUP(BA114,'T K'!$AC$51:$AW$76,21,FALSE)</f>
        <v>Joe Osler</v>
      </c>
      <c r="BC114" s="12">
        <v>2</v>
      </c>
      <c r="BD114" s="12" t="str">
        <f>VLOOKUP(BC114,'T K'!$AC$51:$AW$76,21,FALSE)</f>
        <v>William Cowmeadow</v>
      </c>
      <c r="BE114" s="12">
        <v>3</v>
      </c>
      <c r="BF114" s="12" t="str">
        <f>VLOOKUP(BE114,'T K'!$AC$51:$AW$76,21,FALSE)</f>
        <v>Thomas Murphy</v>
      </c>
      <c r="BG114" s="12">
        <v>4</v>
      </c>
      <c r="BH114" s="12" t="str">
        <f>VLOOKUP(BG114,'T K'!$AC$51:$AW$76,21,FALSE)</f>
        <v>Max Carnell</v>
      </c>
      <c r="BJ114" s="89" t="str">
        <f t="shared" ref="BJ114:BY114" si="95">BJ113</f>
        <v xml:space="preserve">U15 </v>
      </c>
      <c r="BK114" s="89">
        <f t="shared" si="95"/>
        <v>12.7</v>
      </c>
      <c r="BL114" s="89">
        <f t="shared" si="95"/>
        <v>26.25</v>
      </c>
      <c r="BM114" s="89">
        <f t="shared" si="95"/>
        <v>61</v>
      </c>
      <c r="BN114" s="90">
        <f t="shared" si="95"/>
        <v>1.6435185185185183E-3</v>
      </c>
      <c r="BO114" s="90">
        <f t="shared" si="95"/>
        <v>3.414351851851852E-3</v>
      </c>
      <c r="BP114" s="90" t="str">
        <f t="shared" si="95"/>
        <v>-</v>
      </c>
      <c r="BQ114" s="89">
        <f t="shared" si="95"/>
        <v>14</v>
      </c>
      <c r="BR114" s="89">
        <f t="shared" si="95"/>
        <v>0</v>
      </c>
      <c r="BS114" s="89">
        <f t="shared" si="95"/>
        <v>0</v>
      </c>
      <c r="BT114" s="89">
        <f t="shared" si="95"/>
        <v>1.5</v>
      </c>
      <c r="BU114" s="89">
        <f t="shared" si="95"/>
        <v>4.8</v>
      </c>
      <c r="BV114" s="89">
        <f t="shared" si="95"/>
        <v>9.5</v>
      </c>
      <c r="BW114" s="89">
        <f t="shared" si="95"/>
        <v>23</v>
      </c>
      <c r="BX114" s="89">
        <f t="shared" si="95"/>
        <v>30</v>
      </c>
      <c r="BY114" s="89">
        <f t="shared" si="95"/>
        <v>50</v>
      </c>
    </row>
    <row r="115" spans="1:77" ht="18.95" customHeight="1">
      <c r="A115" s="9">
        <v>2</v>
      </c>
      <c r="B115" s="37"/>
      <c r="C115" s="97" t="s">
        <v>61</v>
      </c>
      <c r="D115" s="41" t="str">
        <f t="shared" ref="D115:D121" si="96">IF(B115=0,"",VLOOKUP(B115,$AI$107:$AK$122,3,FALSE))</f>
        <v/>
      </c>
      <c r="E115" s="41" t="str">
        <f t="shared" ref="E115:E121" si="97">IF(B115=0,"",VLOOKUP(B115,$AU$8:$AW$23,3,FALSE))</f>
        <v/>
      </c>
      <c r="F115" s="64" t="str">
        <f t="shared" ref="F115:F121" si="98">IF(C115="","",IF($AU$146="F"," ",IF($AU$146="T",IF(C115&lt;=$AK$146,"G1",IF(C115&lt;=$AN$146,"G2",IF(C115&lt;=$AQ$146,"G3",IF(C115&lt;=$AT$146,"G4","")))))))</f>
        <v/>
      </c>
      <c r="G115" s="64" t="str">
        <f t="shared" ref="G115:G121" si="99">IF(C115&lt;=BL108,"AW"," ")</f>
        <v xml:space="preserve"> </v>
      </c>
      <c r="H115" s="426"/>
      <c r="I115" s="9">
        <v>2</v>
      </c>
      <c r="J115" s="37"/>
      <c r="K115" s="97" t="s">
        <v>61</v>
      </c>
      <c r="L115" s="41" t="str">
        <f t="shared" ref="L115:L121" si="100">IF(J115=0,"",VLOOKUP(J115,$AI$107:$AK$122,3,FALSE))</f>
        <v/>
      </c>
      <c r="M115" s="41" t="str">
        <f t="shared" ref="M115:M121" si="101">IF(J115=0,"",VLOOKUP(J115,$AU$8:$AW$23,3,FALSE))</f>
        <v/>
      </c>
      <c r="N115" s="64" t="str">
        <f t="shared" ref="N115:N121" si="102">IF(K115="","",IF($AU$146="F"," ",IF($AU$146="T",IF(K115&lt;=$AK$146,"G1",IF(K115&lt;=$AN$146,"G2",IF(K115&lt;=$AQ$146,"G3",IF(K115&lt;=$AT$146,"G4","")))))))</f>
        <v/>
      </c>
      <c r="O115" s="64" t="str">
        <f t="shared" ref="O115:O121" si="103">IF(K115&lt;=BL108,"AW"," ")</f>
        <v xml:space="preserve"> </v>
      </c>
      <c r="P115" s="2"/>
      <c r="Q115" s="48" t="s">
        <v>190</v>
      </c>
      <c r="R115" s="48" t="s">
        <v>191</v>
      </c>
      <c r="S115" s="48">
        <f>IF(Q115=B114,8)+IF(Q115=B115,7)+IF(Q115=B116,6)+IF(Q115=B117,5)+IF(Q115=B118,4)+IF(Q115=B119,3)+IF(Q115=B120,2)+IF(Q115=B121,1)+IF(R115=B114,8)+IF(R115=B115,7)+IF(R115=B116,6)+IF(R115=B117,5)+IF(R115=B118,4)+IF(R115=B119,3)+IF(R115=B120,2)+IF(R115=B121,1)</f>
        <v>0</v>
      </c>
      <c r="T115" s="48">
        <f>IF(R115=J114,8)+IF(R115=J115,7)+IF(R115=J116,6)+IF(R115=J117,5)+IF(R115=J118,4)+IF(R115=J119,3)+IF(R115=J120,2)+IF(R115=J121,1)+IF(Q115=J114,8)+IF(Q115=J115,7)+IF(Q115=J116,6)+IF(Q115=J117,5)+IF(Q115=J118,4)+IF(Q115=J119,3)+IF(Q115=J120,2)+IF(Q115=J121,1)</f>
        <v>0</v>
      </c>
      <c r="U115" s="2"/>
      <c r="V115" s="12"/>
      <c r="W115" s="12">
        <f>S115+T115</f>
        <v>0</v>
      </c>
      <c r="X115" s="12"/>
      <c r="Y115" s="12"/>
      <c r="Z115" s="12"/>
      <c r="AA115" s="12"/>
      <c r="AB115" s="191"/>
      <c r="AC115" s="12"/>
      <c r="AD115" s="2"/>
      <c r="AE115" s="397" t="s">
        <v>216</v>
      </c>
      <c r="AF115" s="12" t="s">
        <v>20</v>
      </c>
      <c r="AG115" s="12" t="s">
        <v>0</v>
      </c>
      <c r="AH115" s="12" t="str">
        <f>VLOOKUP(AG115,'OXF C'!$W$51:$AW$76,27,FALSE)</f>
        <v>Nirushan Parameswaran</v>
      </c>
      <c r="AI115" s="12" t="s">
        <v>20</v>
      </c>
      <c r="AJ115" s="12" t="s">
        <v>0</v>
      </c>
      <c r="AK115" s="12" t="str">
        <f>VLOOKUP(AJ115,'OXF C'!$AA$51:$AW$76,23,FALSE)</f>
        <v>Jacob Powell</v>
      </c>
      <c r="AL115" s="12" t="s">
        <v>20</v>
      </c>
      <c r="AM115" s="12" t="s">
        <v>0</v>
      </c>
      <c r="AN115" s="12" t="str">
        <f>VLOOKUP(AM115,'OXF C'!$Y$51:$AW$76,25,FALSE)</f>
        <v>Aiden Pugh</v>
      </c>
      <c r="AO115" s="12" t="s">
        <v>20</v>
      </c>
      <c r="AP115" s="12" t="s">
        <v>0</v>
      </c>
      <c r="AQ115" s="12" t="str">
        <f>VLOOKUP(AP115,'OXF C'!$AB$51:$AW$76,22,FALSE)</f>
        <v>Jonathan Taylor</v>
      </c>
      <c r="AR115" s="12" t="s">
        <v>20</v>
      </c>
      <c r="AS115" s="12" t="s">
        <v>0</v>
      </c>
      <c r="AT115" s="12" t="e">
        <f>VLOOKUP(AS115,'OXF C'!$U$51:$AW$76,29,FALSE)</f>
        <v>#N/A</v>
      </c>
      <c r="AU115" s="12" t="s">
        <v>20</v>
      </c>
      <c r="AV115" s="12" t="s">
        <v>0</v>
      </c>
      <c r="AW115" s="12" t="str">
        <f>VLOOKUP(AV115,'OXF C'!$S$51:$AW$76,31,FALSE)</f>
        <v>Oliver Hudson</v>
      </c>
      <c r="AX115" s="12" t="s">
        <v>20</v>
      </c>
      <c r="AY115" s="12" t="s">
        <v>0</v>
      </c>
      <c r="AZ115" s="12" t="str">
        <f>'MATCH DETAILS'!B9</f>
        <v>OXFORD CITY</v>
      </c>
      <c r="BA115" s="12">
        <v>1</v>
      </c>
      <c r="BB115" s="12" t="str">
        <f>VLOOKUP(BA115,'OXF C'!$AC$51:$AW$76,21,FALSE)</f>
        <v>Robby Crowther</v>
      </c>
      <c r="BC115" s="12">
        <v>2</v>
      </c>
      <c r="BD115" s="12" t="str">
        <f>VLOOKUP(BC115,'OXF C'!$AC$51:$AW$76,21,FALSE)</f>
        <v>Jack Valentine</v>
      </c>
      <c r="BE115" s="12">
        <v>3</v>
      </c>
      <c r="BF115" s="12" t="str">
        <f>VLOOKUP(BE115,'OXF C'!$AC$51:$AW$76,21,FALSE)</f>
        <v>Nirushan Parameswaran</v>
      </c>
      <c r="BG115" s="12">
        <v>4</v>
      </c>
      <c r="BH115" s="12" t="str">
        <f>VLOOKUP(BG115,'OXF C'!$AC$51:$AW$76,21,FALSE)</f>
        <v>Jacob Powell</v>
      </c>
    </row>
    <row r="116" spans="1:77" ht="18.95" customHeight="1">
      <c r="A116" s="9">
        <v>3</v>
      </c>
      <c r="B116" s="37"/>
      <c r="C116" s="97" t="s">
        <v>61</v>
      </c>
      <c r="D116" s="41" t="str">
        <f t="shared" si="96"/>
        <v/>
      </c>
      <c r="E116" s="41" t="str">
        <f t="shared" si="97"/>
        <v/>
      </c>
      <c r="F116" s="64" t="str">
        <f t="shared" si="98"/>
        <v/>
      </c>
      <c r="G116" s="64" t="str">
        <f t="shared" si="99"/>
        <v xml:space="preserve"> </v>
      </c>
      <c r="H116" s="426"/>
      <c r="I116" s="9">
        <v>3</v>
      </c>
      <c r="J116" s="37"/>
      <c r="K116" s="97" t="s">
        <v>61</v>
      </c>
      <c r="L116" s="41" t="str">
        <f t="shared" si="100"/>
        <v/>
      </c>
      <c r="M116" s="41" t="str">
        <f t="shared" si="101"/>
        <v/>
      </c>
      <c r="N116" s="64" t="str">
        <f t="shared" si="102"/>
        <v/>
      </c>
      <c r="O116" s="64" t="str">
        <f t="shared" si="103"/>
        <v xml:space="preserve"> </v>
      </c>
      <c r="P116" s="2"/>
      <c r="Q116" s="48" t="s">
        <v>1</v>
      </c>
      <c r="R116" s="48" t="s">
        <v>209</v>
      </c>
      <c r="S116" s="48">
        <f>IF(Q116=B114,8)+IF(Q116=B115,7)+IF(Q116=B116,6)+IF(Q116=B117,5)+IF(Q116=B118,4)+IF(Q116=B119,3)+IF(Q116=B120,2)+IF(Q116=B121,1)+IF(R116=B114,8)+IF(R116=B115,7)+IF(R116=B116,6)+IF(R116=B117,5)+IF(R116=B118,4)+IF(R116=B119,3)+IF(R116=B120,2)+IF(R116=B121,1)</f>
        <v>0</v>
      </c>
      <c r="T116" s="48">
        <f>IF(R116=J114,8)+IF(R116=J115,7)+IF(R116=J116,6)+IF(R116=J117,5)+IF(R116=J118,4)+IF(R116=J119,3)+IF(R116=J120,2)+IF(R116=J121,1)+IF(Q116=J114,8)+IF(Q116=J115,7)+IF(Q116=J116,6)+IF(Q116=J117,5)+IF(Q116=J118,4)+IF(Q116=J119,3)+IF(Q116=J120,2)+IF(Q116=J121,1)</f>
        <v>0</v>
      </c>
      <c r="U116" s="2"/>
      <c r="V116" s="12"/>
      <c r="W116" s="12"/>
      <c r="X116" s="12">
        <f>S116+T116</f>
        <v>0</v>
      </c>
      <c r="Y116" s="12"/>
      <c r="Z116" s="12"/>
      <c r="AA116" s="12"/>
      <c r="AB116" s="191"/>
      <c r="AC116" s="12"/>
      <c r="AD116" s="2"/>
      <c r="AE116" s="397"/>
      <c r="AF116" s="12" t="s">
        <v>19</v>
      </c>
      <c r="AG116" s="12" t="s">
        <v>1</v>
      </c>
      <c r="AH116" s="12" t="str">
        <f>VLOOKUP(AG116,'OXF C'!$W$51:$AW$76,27,FALSE)</f>
        <v>Jack Valentine</v>
      </c>
      <c r="AI116" s="12" t="s">
        <v>19</v>
      </c>
      <c r="AJ116" s="12" t="s">
        <v>1</v>
      </c>
      <c r="AK116" s="12" t="str">
        <f>VLOOKUP(AJ116,'OXF C'!$AA$51:$AW$76,23,FALSE)</f>
        <v>Aiden Pugh</v>
      </c>
      <c r="AL116" s="12" t="s">
        <v>19</v>
      </c>
      <c r="AM116" s="12" t="s">
        <v>1</v>
      </c>
      <c r="AN116" s="12" t="str">
        <f>VLOOKUP(AM116,'OXF C'!$Y$51:$AW$76,25,FALSE)</f>
        <v>Jonjo Ward</v>
      </c>
      <c r="AO116" s="12" t="s">
        <v>19</v>
      </c>
      <c r="AP116" s="12" t="s">
        <v>1</v>
      </c>
      <c r="AQ116" s="12" t="str">
        <f>VLOOKUP(AP116,'OXF C'!$AB$51:$AW$76,22,FALSE)</f>
        <v>Ryan Parsons</v>
      </c>
      <c r="AR116" s="12" t="s">
        <v>19</v>
      </c>
      <c r="AS116" s="12" t="s">
        <v>1</v>
      </c>
      <c r="AT116" s="12" t="e">
        <f>VLOOKUP(AS116,'OXF C'!$U$51:$AW$76,29,FALSE)</f>
        <v>#N/A</v>
      </c>
      <c r="AU116" s="12" t="s">
        <v>19</v>
      </c>
      <c r="AV116" s="12" t="s">
        <v>1</v>
      </c>
      <c r="AW116" s="12" t="e">
        <f>VLOOKUP(AV116,'OXF C'!$S$51:$AW$76,31,FALSE)</f>
        <v>#N/A</v>
      </c>
      <c r="AX116" s="12" t="s">
        <v>19</v>
      </c>
      <c r="AY116" s="12" t="s">
        <v>1</v>
      </c>
      <c r="AZ116" s="12" t="str">
        <f>'MATCH DETAILS'!B9</f>
        <v>OXFORD CITY</v>
      </c>
      <c r="BA116" s="12">
        <v>1</v>
      </c>
      <c r="BB116" s="12" t="str">
        <f>VLOOKUP(BA116,'OXF C'!$AC$51:$AW$76,21,FALSE)</f>
        <v>Robby Crowther</v>
      </c>
      <c r="BC116" s="12">
        <v>2</v>
      </c>
      <c r="BD116" s="12" t="str">
        <f>VLOOKUP(BC116,'OXF C'!$AC$51:$AW$76,21,FALSE)</f>
        <v>Jack Valentine</v>
      </c>
      <c r="BE116" s="12">
        <v>3</v>
      </c>
      <c r="BF116" s="12" t="str">
        <f>VLOOKUP(BE116,'OXF C'!$AC$51:$AW$76,21,FALSE)</f>
        <v>Nirushan Parameswaran</v>
      </c>
      <c r="BG116" s="12">
        <v>4</v>
      </c>
      <c r="BH116" s="12" t="str">
        <f>VLOOKUP(BG116,'OXF C'!$AC$51:$AW$76,21,FALSE)</f>
        <v>Jacob Powell</v>
      </c>
    </row>
    <row r="117" spans="1:77" ht="18.95" customHeight="1">
      <c r="A117" s="9">
        <v>4</v>
      </c>
      <c r="B117" s="37"/>
      <c r="C117" s="97" t="s">
        <v>61</v>
      </c>
      <c r="D117" s="41" t="str">
        <f t="shared" si="96"/>
        <v/>
      </c>
      <c r="E117" s="41" t="str">
        <f t="shared" si="97"/>
        <v/>
      </c>
      <c r="F117" s="64" t="str">
        <f t="shared" si="98"/>
        <v/>
      </c>
      <c r="G117" s="64" t="str">
        <f t="shared" si="99"/>
        <v xml:space="preserve"> </v>
      </c>
      <c r="H117" s="426"/>
      <c r="I117" s="9">
        <v>4</v>
      </c>
      <c r="J117" s="37"/>
      <c r="K117" s="97" t="s">
        <v>61</v>
      </c>
      <c r="L117" s="41" t="str">
        <f t="shared" si="100"/>
        <v/>
      </c>
      <c r="M117" s="41" t="str">
        <f t="shared" si="101"/>
        <v/>
      </c>
      <c r="N117" s="64" t="str">
        <f t="shared" si="102"/>
        <v/>
      </c>
      <c r="O117" s="64" t="str">
        <f t="shared" si="103"/>
        <v xml:space="preserve"> </v>
      </c>
      <c r="P117" s="2"/>
      <c r="Q117" s="264" t="s">
        <v>258</v>
      </c>
      <c r="R117" s="264" t="s">
        <v>259</v>
      </c>
      <c r="S117" s="48">
        <f>IF(Q117=B114,8)+IF(Q117=B115,7)+IF(Q117=B116,6)+IF(Q117=B117,5)+IF(Q117=B118,4)+IF(Q117=B119,3)+IF(Q117=B120,2)+IF(Q117=B121,1)+IF(R117=B114,8)+IF(R117=B115,7)+IF(R117=B116,6)+IF(R117=B117,5)+IF(R117=B118,4)+IF(R117=B119,3)+IF(R117=B120,2)+IF(R117=B121,1)</f>
        <v>0</v>
      </c>
      <c r="T117" s="48">
        <f>IF(R117=J114,8)+IF(R117=J115,7)+IF(R117=J116,6)+IF(R117=J117,5)+IF(R117=J118,4)+IF(R117=J119,3)+IF(R117=J120,2)+IF(R117=J121,1)+IF(Q117=J114,8)+IF(Q117=J115,7)+IF(Q117=J116,6)+IF(Q117=J117,5)+IF(Q117=J118,4)+IF(Q117=J119,3)+IF(Q117=J120,2)+IF(Q117=J121,1)</f>
        <v>0</v>
      </c>
      <c r="U117" s="2"/>
      <c r="V117" s="12"/>
      <c r="W117" s="12"/>
      <c r="X117" s="12"/>
      <c r="Y117" s="12">
        <f>S117+T117</f>
        <v>0</v>
      </c>
      <c r="Z117" s="12"/>
      <c r="AA117" s="12"/>
      <c r="AB117" s="191"/>
      <c r="AC117" s="12"/>
      <c r="AD117" s="2"/>
      <c r="AE117" s="397" t="s">
        <v>223</v>
      </c>
      <c r="AF117" s="12" t="s">
        <v>188</v>
      </c>
      <c r="AG117" s="12" t="s">
        <v>0</v>
      </c>
      <c r="AH117" s="12" t="str">
        <f>VLOOKUP(AG117,RAD!$W$51:$AW$76,27,FALSE)</f>
        <v>Ryan Craze</v>
      </c>
      <c r="AI117" s="12" t="s">
        <v>188</v>
      </c>
      <c r="AJ117" s="12" t="s">
        <v>0</v>
      </c>
      <c r="AK117" s="12" t="str">
        <f>VLOOKUP(AJ117,RAD!$AA$51:$AW$76,23,FALSE)</f>
        <v>Ryan Craze</v>
      </c>
      <c r="AL117" s="12" t="s">
        <v>188</v>
      </c>
      <c r="AM117" s="12" t="s">
        <v>0</v>
      </c>
      <c r="AN117" s="12" t="str">
        <f>VLOOKUP(AM117,RAD!$Y$51:$AW$76,25,FALSE)</f>
        <v>Ryan Craze</v>
      </c>
      <c r="AO117" s="12" t="s">
        <v>188</v>
      </c>
      <c r="AP117" s="12" t="s">
        <v>0</v>
      </c>
      <c r="AQ117" s="12" t="str">
        <f>VLOOKUP(AP117,RAD!$AB$51:$AW$76,22,FALSE)</f>
        <v>Daniel Potter</v>
      </c>
      <c r="AR117" s="12" t="s">
        <v>188</v>
      </c>
      <c r="AS117" s="12" t="s">
        <v>0</v>
      </c>
      <c r="AT117" s="12" t="str">
        <f>VLOOKUP(AS117,RAD!$U$51:$AW$76,29,FALSE)</f>
        <v>Jonathan Hancox</v>
      </c>
      <c r="AU117" s="12" t="s">
        <v>188</v>
      </c>
      <c r="AV117" s="12" t="s">
        <v>0</v>
      </c>
      <c r="AW117" s="12" t="str">
        <f>VLOOKUP(AV117,RAD!$S$51:$AW$76,31,FALSE)</f>
        <v>TJ McClimont</v>
      </c>
      <c r="AX117" s="12" t="s">
        <v>188</v>
      </c>
      <c r="AY117" s="12" t="s">
        <v>0</v>
      </c>
      <c r="AZ117" s="12" t="str">
        <f>'MATCH DETAILS'!B10</f>
        <v>RADLEY</v>
      </c>
      <c r="BA117" s="12">
        <v>1</v>
      </c>
      <c r="BB117" s="12" t="str">
        <f>VLOOKUP(BA117,RAD!$AC$51:$AW$76,21,FALSE)</f>
        <v>Harry New</v>
      </c>
      <c r="BC117" s="12">
        <v>2</v>
      </c>
      <c r="BD117" s="12" t="str">
        <f>VLOOKUP(BC117,RAD!$AC$51:$AW$76,21,FALSE)</f>
        <v>TJ McClimont</v>
      </c>
      <c r="BE117" s="12">
        <v>3</v>
      </c>
      <c r="BF117" s="12" t="str">
        <f>VLOOKUP(BE117,RAD!$AC$51:$AW$76,21,FALSE)</f>
        <v>Owen Snuggs</v>
      </c>
      <c r="BG117" s="12">
        <v>4</v>
      </c>
      <c r="BH117" s="12" t="str">
        <f>VLOOKUP(BG117,RAD!$AC$51:$AW$76,21,FALSE)</f>
        <v>Ryan Craze</v>
      </c>
    </row>
    <row r="118" spans="1:77" ht="18.95" customHeight="1">
      <c r="A118" s="9">
        <v>5</v>
      </c>
      <c r="B118" s="37"/>
      <c r="C118" s="97" t="s">
        <v>61</v>
      </c>
      <c r="D118" s="41" t="str">
        <f t="shared" si="96"/>
        <v/>
      </c>
      <c r="E118" s="41" t="str">
        <f t="shared" si="97"/>
        <v/>
      </c>
      <c r="F118" s="64" t="str">
        <f t="shared" si="98"/>
        <v/>
      </c>
      <c r="G118" s="64" t="str">
        <f t="shared" si="99"/>
        <v xml:space="preserve"> </v>
      </c>
      <c r="H118" s="426"/>
      <c r="I118" s="9">
        <v>5</v>
      </c>
      <c r="J118" s="37"/>
      <c r="K118" s="97" t="s">
        <v>61</v>
      </c>
      <c r="L118" s="41" t="str">
        <f t="shared" si="100"/>
        <v/>
      </c>
      <c r="M118" s="41" t="str">
        <f t="shared" si="101"/>
        <v/>
      </c>
      <c r="N118" s="64" t="str">
        <f t="shared" si="102"/>
        <v/>
      </c>
      <c r="O118" s="64" t="str">
        <f t="shared" si="103"/>
        <v xml:space="preserve"> </v>
      </c>
      <c r="P118" s="2"/>
      <c r="Q118" s="48" t="s">
        <v>20</v>
      </c>
      <c r="R118" s="48" t="s">
        <v>19</v>
      </c>
      <c r="S118" s="48">
        <f>IF(Q118=B114,8)+IF(Q118=B115,7)+IF(Q118=B116,6)+IF(Q118=B117,5)+IF(Q118=B118,4)+IF(Q118=B119,3)+IF(Q118=B120,2)+IF(Q118=B121,1)+IF(R118=B114,8)+IF(R118=B115,7)+IF(R118=B116,6)+IF(R118=B117,5)+IF(R118=B118,4)+IF(R118=B119,3)+IF(R118=B120,2)+IF(R118=B121,1)</f>
        <v>0</v>
      </c>
      <c r="T118" s="48">
        <f>IF(R118=J114,8)+IF(R118=J115,7)+IF(R118=J116,6)+IF(R118=J117,5)+IF(R118=J118,4)+IF(R118=J119,3)+IF(R118=J120,2)+IF(R118=J121,1)+IF(Q118=J114,8)+IF(Q118=J115,7)+IF(Q118=J116,6)+IF(Q118=J117,5)+IF(Q118=J118,4)+IF(Q118=J119,3)+IF(Q118=J120,2)+IF(Q118=J121,1)</f>
        <v>0</v>
      </c>
      <c r="U118" s="2"/>
      <c r="V118" s="12"/>
      <c r="W118" s="12"/>
      <c r="X118" s="12"/>
      <c r="Y118" s="12"/>
      <c r="Z118" s="12">
        <f>S118+T118</f>
        <v>0</v>
      </c>
      <c r="AA118" s="12"/>
      <c r="AB118" s="191"/>
      <c r="AC118" s="12"/>
      <c r="AD118" s="2"/>
      <c r="AE118" s="397"/>
      <c r="AF118" s="12" t="s">
        <v>189</v>
      </c>
      <c r="AG118" s="12" t="s">
        <v>1</v>
      </c>
      <c r="AH118" s="12" t="str">
        <f>VLOOKUP(AG118,RAD!$W$51:$AW$76,27,FALSE)</f>
        <v>Blake Strickland-Bennett</v>
      </c>
      <c r="AI118" s="12" t="s">
        <v>189</v>
      </c>
      <c r="AJ118" s="12" t="s">
        <v>1</v>
      </c>
      <c r="AK118" s="12" t="str">
        <f>VLOOKUP(AJ118,RAD!$AA$51:$AW$76,23,FALSE)</f>
        <v>Harry New</v>
      </c>
      <c r="AL118" s="12" t="s">
        <v>189</v>
      </c>
      <c r="AM118" s="12" t="s">
        <v>1</v>
      </c>
      <c r="AN118" s="12" t="str">
        <f>VLOOKUP(AM118,RAD!$Y$51:$AW$76,25,FALSE)</f>
        <v>Harry New</v>
      </c>
      <c r="AO118" s="12" t="s">
        <v>189</v>
      </c>
      <c r="AP118" s="12" t="s">
        <v>1</v>
      </c>
      <c r="AQ118" s="12" t="str">
        <f>VLOOKUP(AP118,RAD!$AB$51:$AW$76,22,FALSE)</f>
        <v>Owen Snuggs</v>
      </c>
      <c r="AR118" s="12" t="s">
        <v>189</v>
      </c>
      <c r="AS118" s="12" t="s">
        <v>1</v>
      </c>
      <c r="AT118" s="12" t="str">
        <f>VLOOKUP(AS118,RAD!$U$51:$AW$76,29,FALSE)</f>
        <v>Daniel Stockell</v>
      </c>
      <c r="AU118" s="12" t="s">
        <v>189</v>
      </c>
      <c r="AV118" s="12" t="s">
        <v>1</v>
      </c>
      <c r="AW118" s="12" t="str">
        <f>VLOOKUP(AV118,RAD!$S$51:$AW$76,31,FALSE)</f>
        <v>Harry New</v>
      </c>
      <c r="AX118" s="12" t="s">
        <v>189</v>
      </c>
      <c r="AY118" s="12" t="s">
        <v>1</v>
      </c>
      <c r="AZ118" s="12" t="str">
        <f>'MATCH DETAILS'!B10</f>
        <v>RADLEY</v>
      </c>
      <c r="BA118" s="12">
        <v>1</v>
      </c>
      <c r="BB118" s="12" t="str">
        <f>VLOOKUP(BA118,RAD!$AC$51:$AW$76,21,FALSE)</f>
        <v>Harry New</v>
      </c>
      <c r="BC118" s="12">
        <v>2</v>
      </c>
      <c r="BD118" s="12" t="str">
        <f>VLOOKUP(BC118,RAD!$AC$51:$AW$76,21,FALSE)</f>
        <v>TJ McClimont</v>
      </c>
      <c r="BE118" s="12">
        <v>3</v>
      </c>
      <c r="BF118" s="12" t="str">
        <f>VLOOKUP(BE118,RAD!$AC$51:$AW$76,21,FALSE)</f>
        <v>Owen Snuggs</v>
      </c>
      <c r="BG118" s="12">
        <v>4</v>
      </c>
      <c r="BH118" s="12" t="str">
        <f>VLOOKUP(BG118,RAD!$AC$51:$AW$76,21,FALSE)</f>
        <v>Ryan Craze</v>
      </c>
    </row>
    <row r="119" spans="1:77" ht="18.95" customHeight="1">
      <c r="A119" s="9">
        <v>6</v>
      </c>
      <c r="B119" s="37"/>
      <c r="C119" s="97" t="s">
        <v>61</v>
      </c>
      <c r="D119" s="41" t="str">
        <f t="shared" si="96"/>
        <v/>
      </c>
      <c r="E119" s="41" t="str">
        <f t="shared" si="97"/>
        <v/>
      </c>
      <c r="F119" s="64" t="str">
        <f t="shared" si="98"/>
        <v/>
      </c>
      <c r="G119" s="64" t="str">
        <f t="shared" si="99"/>
        <v xml:space="preserve"> </v>
      </c>
      <c r="H119" s="426"/>
      <c r="I119" s="9">
        <v>6</v>
      </c>
      <c r="J119" s="37"/>
      <c r="K119" s="97" t="s">
        <v>61</v>
      </c>
      <c r="L119" s="41" t="str">
        <f t="shared" si="100"/>
        <v/>
      </c>
      <c r="M119" s="41" t="str">
        <f t="shared" si="101"/>
        <v/>
      </c>
      <c r="N119" s="64" t="str">
        <f t="shared" si="102"/>
        <v/>
      </c>
      <c r="O119" s="64" t="str">
        <f t="shared" si="103"/>
        <v xml:space="preserve"> </v>
      </c>
      <c r="P119" s="2"/>
      <c r="Q119" s="48" t="s">
        <v>188</v>
      </c>
      <c r="R119" s="48" t="s">
        <v>189</v>
      </c>
      <c r="S119" s="48">
        <f>IF(Q119=B114,8)+IF(Q119=B115,7)+IF(Q119=B116,6)+IF(Q119=B117,5)+IF(Q119=B118,4)+IF(Q119=B119,3)+IF(Q119=B120,2)+IF(Q119=B121,1)+IF(R119=B114,8)+IF(R119=B115,7)+IF(R119=B116,6)+IF(R119=B117,5)+IF(R119=B118,4)+IF(R119=B119,3)+IF(R119=B120,2)+IF(R119=B121,1)</f>
        <v>0</v>
      </c>
      <c r="T119" s="48">
        <f>IF(R119=J114,8)+IF(R119=J115,7)+IF(R119=J116,6)+IF(R119=J117,5)+IF(R119=J118,4)+IF(R119=J119,3)+IF(R119=J120,2)+IF(R119=J121,1)+IF(Q119=J114,8)+IF(Q119=J115,7)+IF(Q119=J116,6)+IF(Q119=J117,5)+IF(Q119=J118,4)+IF(Q119=J119,3)+IF(Q119=J120,2)+IF(Q119=J121,1)</f>
        <v>0</v>
      </c>
      <c r="U119" s="2"/>
      <c r="V119" s="12"/>
      <c r="W119" s="12"/>
      <c r="X119" s="12"/>
      <c r="Y119" s="12"/>
      <c r="Z119" s="12"/>
      <c r="AA119" s="12">
        <f>S119+T119</f>
        <v>0</v>
      </c>
      <c r="AB119" s="191"/>
      <c r="AC119" s="12"/>
      <c r="AD119" s="2"/>
      <c r="AE119" s="397" t="s">
        <v>224</v>
      </c>
      <c r="AF119" s="12" t="s">
        <v>227</v>
      </c>
      <c r="AG119" s="12" t="s">
        <v>0</v>
      </c>
      <c r="AH119" s="12" t="e">
        <f>VLOOKUP(AG119,WHH!$W$51:$AW$76,27,FALSE)</f>
        <v>#N/A</v>
      </c>
      <c r="AI119" s="12" t="s">
        <v>227</v>
      </c>
      <c r="AJ119" s="12" t="s">
        <v>0</v>
      </c>
      <c r="AK119" s="12" t="e">
        <f>VLOOKUP(AJ119,WHH!$AA$51:$AW$76,23,FALSE)</f>
        <v>#N/A</v>
      </c>
      <c r="AL119" s="12" t="s">
        <v>227</v>
      </c>
      <c r="AM119" s="12" t="s">
        <v>0</v>
      </c>
      <c r="AN119" s="12" t="e">
        <f>VLOOKUP(AM119,WHH!$Y$51:$AW$76,25,FALSE)</f>
        <v>#N/A</v>
      </c>
      <c r="AO119" s="12" t="s">
        <v>227</v>
      </c>
      <c r="AP119" s="12" t="s">
        <v>0</v>
      </c>
      <c r="AQ119" s="12" t="e">
        <f>VLOOKUP(AP119,WHH!$AB$51:$AW$76,22,FALSE)</f>
        <v>#N/A</v>
      </c>
      <c r="AR119" s="12" t="s">
        <v>227</v>
      </c>
      <c r="AS119" s="12" t="s">
        <v>0</v>
      </c>
      <c r="AT119" s="12" t="e">
        <f>VLOOKUP(AS119,WHH!$U$51:$AW$76,29,FALSE)</f>
        <v>#N/A</v>
      </c>
      <c r="AU119" s="12" t="s">
        <v>227</v>
      </c>
      <c r="AV119" s="12" t="s">
        <v>0</v>
      </c>
      <c r="AW119" s="12" t="e">
        <f>VLOOKUP(AV119,WHH!$S$51:$AW$76,31,FALSE)</f>
        <v>#N/A</v>
      </c>
      <c r="AX119" s="12" t="s">
        <v>227</v>
      </c>
      <c r="AY119" s="12" t="s">
        <v>0</v>
      </c>
      <c r="AZ119" s="12" t="str">
        <f>'MATCH DETAILS'!B11</f>
        <v>WHITE HORSE</v>
      </c>
      <c r="BA119" s="12">
        <v>1</v>
      </c>
      <c r="BB119" s="12" t="e">
        <f>VLOOKUP(BA119,WHH!$AC$51:$AW$76,21,FALSE)</f>
        <v>#N/A</v>
      </c>
      <c r="BC119" s="12">
        <v>2</v>
      </c>
      <c r="BD119" s="12" t="e">
        <f>VLOOKUP(BC119,WHH!$AC$51:$AW$76,21,FALSE)</f>
        <v>#N/A</v>
      </c>
      <c r="BE119" s="12">
        <v>3</v>
      </c>
      <c r="BF119" s="12" t="e">
        <f>VLOOKUP(BE119,WHH!$AC$51:$AW$76,21,FALSE)</f>
        <v>#N/A</v>
      </c>
      <c r="BG119" s="12">
        <v>4</v>
      </c>
      <c r="BH119" s="12" t="e">
        <f>VLOOKUP(BG119,WHH!$AC$51:$AW$76,21,FALSE)</f>
        <v>#N/A</v>
      </c>
    </row>
    <row r="120" spans="1:77" ht="18.95" customHeight="1">
      <c r="A120" s="9">
        <v>7</v>
      </c>
      <c r="B120" s="37"/>
      <c r="C120" s="97" t="s">
        <v>61</v>
      </c>
      <c r="D120" s="41" t="str">
        <f t="shared" si="96"/>
        <v/>
      </c>
      <c r="E120" s="41" t="str">
        <f t="shared" si="97"/>
        <v/>
      </c>
      <c r="F120" s="64" t="str">
        <f t="shared" si="98"/>
        <v/>
      </c>
      <c r="G120" s="64" t="str">
        <f t="shared" si="99"/>
        <v xml:space="preserve"> </v>
      </c>
      <c r="H120" s="426"/>
      <c r="I120" s="9">
        <v>7</v>
      </c>
      <c r="J120" s="37"/>
      <c r="K120" s="97" t="s">
        <v>61</v>
      </c>
      <c r="L120" s="41" t="str">
        <f t="shared" si="100"/>
        <v/>
      </c>
      <c r="M120" s="41" t="str">
        <f t="shared" si="101"/>
        <v/>
      </c>
      <c r="N120" s="64" t="str">
        <f t="shared" si="102"/>
        <v/>
      </c>
      <c r="O120" s="64" t="str">
        <f t="shared" si="103"/>
        <v xml:space="preserve"> </v>
      </c>
      <c r="P120" s="2"/>
      <c r="Q120" s="48" t="s">
        <v>227</v>
      </c>
      <c r="R120" s="48" t="s">
        <v>228</v>
      </c>
      <c r="S120" s="48">
        <f>IF(Q120=B114,8)+IF(Q120=B115,7)+IF(Q120=B116,6)+IF(Q120=B117,5)+IF(Q120=B118,4)+IF(Q120=B119,3)+IF(Q120=B120,2)+IF(Q120=B121,1)+IF(R120=B114,8)+IF(R120=B115,7)+IF(R120=B116,6)+IF(R120=B117,5)+IF(R120=B118,4)+IF(R120=B119,3)+IF(R120=B120,2)+IF(R120=B121,1)</f>
        <v>0</v>
      </c>
      <c r="T120" s="48">
        <f>IF(R120=J114,8)+IF(R120=J115,7)+IF(R120=J116,6)+IF(R120=J117,5)+IF(R120=J118,4)+IF(R120=J119,3)+IF(R120=J120,2)+IF(R120=J121,1)+IF(Q120=J114,8)+IF(Q120=J115,7)+IF(Q120=J116,6)+IF(Q120=J117,5)+IF(Q120=J118,4)+IF(Q120=J119,3)+IF(Q120=J120,2)+IF(Q120=J121,1)</f>
        <v>0</v>
      </c>
      <c r="U120" s="2"/>
      <c r="V120" s="12"/>
      <c r="W120" s="12"/>
      <c r="X120" s="12"/>
      <c r="Y120" s="12"/>
      <c r="Z120" s="12"/>
      <c r="AA120" s="12"/>
      <c r="AB120" s="191">
        <f>S120+T120</f>
        <v>0</v>
      </c>
      <c r="AC120" s="12"/>
      <c r="AD120" s="2"/>
      <c r="AE120" s="397"/>
      <c r="AF120" s="12" t="s">
        <v>228</v>
      </c>
      <c r="AG120" s="12" t="s">
        <v>1</v>
      </c>
      <c r="AH120" s="12" t="e">
        <f>VLOOKUP(AG120,WHH!$W$51:$AW$76,27,FALSE)</f>
        <v>#N/A</v>
      </c>
      <c r="AI120" s="12" t="s">
        <v>228</v>
      </c>
      <c r="AJ120" s="12" t="s">
        <v>1</v>
      </c>
      <c r="AK120" s="12" t="e">
        <f>VLOOKUP(AJ120,WHH!$AA$51:$AW$76,23,FALSE)</f>
        <v>#N/A</v>
      </c>
      <c r="AL120" s="12" t="s">
        <v>228</v>
      </c>
      <c r="AM120" s="12" t="s">
        <v>1</v>
      </c>
      <c r="AN120" s="12" t="e">
        <f>VLOOKUP(AM120,WHH!$Y$51:$AW$76,25,FALSE)</f>
        <v>#N/A</v>
      </c>
      <c r="AO120" s="12" t="s">
        <v>228</v>
      </c>
      <c r="AP120" s="12" t="s">
        <v>1</v>
      </c>
      <c r="AQ120" s="12" t="e">
        <f>VLOOKUP(AP120,WHH!$AB$51:$AW$76,22,FALSE)</f>
        <v>#N/A</v>
      </c>
      <c r="AR120" s="12" t="s">
        <v>228</v>
      </c>
      <c r="AS120" s="12" t="s">
        <v>1</v>
      </c>
      <c r="AT120" s="12" t="e">
        <f>VLOOKUP(AS120,WHH!$U$51:$AW$76,29,FALSE)</f>
        <v>#N/A</v>
      </c>
      <c r="AU120" s="12" t="s">
        <v>228</v>
      </c>
      <c r="AV120" s="12" t="s">
        <v>1</v>
      </c>
      <c r="AW120" s="12" t="e">
        <f>VLOOKUP(AV120,WHH!$S$51:$AW$76,31,FALSE)</f>
        <v>#N/A</v>
      </c>
      <c r="AX120" s="12" t="s">
        <v>228</v>
      </c>
      <c r="AY120" s="12" t="s">
        <v>1</v>
      </c>
      <c r="AZ120" s="12" t="str">
        <f>'MATCH DETAILS'!B11</f>
        <v>WHITE HORSE</v>
      </c>
      <c r="BA120" s="12">
        <v>1</v>
      </c>
      <c r="BB120" s="12" t="e">
        <f>VLOOKUP(BA120,WHH!$AC$51:$AW$76,21,FALSE)</f>
        <v>#N/A</v>
      </c>
      <c r="BC120" s="12">
        <v>2</v>
      </c>
      <c r="BD120" s="12" t="e">
        <f>VLOOKUP(BC120,WHH!$AC$51:$AW$76,21,FALSE)</f>
        <v>#N/A</v>
      </c>
      <c r="BE120" s="12">
        <v>3</v>
      </c>
      <c r="BF120" s="12" t="e">
        <f>VLOOKUP(BE120,WHH!$AC$51:$AW$76,21,FALSE)</f>
        <v>#N/A</v>
      </c>
      <c r="BG120" s="12">
        <v>4</v>
      </c>
      <c r="BH120" s="12" t="e">
        <f>VLOOKUP(BG120,WHH!$AC$51:$AW$76,21,FALSE)</f>
        <v>#N/A</v>
      </c>
    </row>
    <row r="121" spans="1:77" ht="18.95" customHeight="1">
      <c r="A121" s="9">
        <v>8</v>
      </c>
      <c r="B121" s="37"/>
      <c r="C121" s="97" t="s">
        <v>61</v>
      </c>
      <c r="D121" s="41" t="str">
        <f t="shared" si="96"/>
        <v/>
      </c>
      <c r="E121" s="41" t="str">
        <f t="shared" si="97"/>
        <v/>
      </c>
      <c r="F121" s="64" t="str">
        <f t="shared" si="98"/>
        <v/>
      </c>
      <c r="G121" s="64" t="str">
        <f t="shared" si="99"/>
        <v xml:space="preserve"> </v>
      </c>
      <c r="H121" s="427"/>
      <c r="I121" s="9">
        <v>8</v>
      </c>
      <c r="J121" s="37"/>
      <c r="K121" s="97" t="s">
        <v>61</v>
      </c>
      <c r="L121" s="41" t="str">
        <f t="shared" si="100"/>
        <v/>
      </c>
      <c r="M121" s="41" t="str">
        <f t="shared" si="101"/>
        <v/>
      </c>
      <c r="N121" s="64" t="str">
        <f t="shared" si="102"/>
        <v/>
      </c>
      <c r="O121" s="64" t="str">
        <f t="shared" si="103"/>
        <v xml:space="preserve"> </v>
      </c>
      <c r="P121" s="2"/>
      <c r="Q121" s="48" t="s">
        <v>208</v>
      </c>
      <c r="R121" s="48" t="s">
        <v>211</v>
      </c>
      <c r="S121" s="48">
        <f>IF(Q121=B114,8)+IF(Q121=B115,7)+IF(Q121=B116,6)+IF(Q121=B117,5)+IF(Q121=B118,4)+IF(Q121=B119,3)+IF(Q121=B120,2)+IF(Q121=B121,1)+IF(R121=B114,8)+IF(R121=B115,7)+IF(R121=B116,6)+IF(R121=B117,5)+IF(R121=B118,4)+IF(R121=B119,3)+IF(R121=B120,2)+IF(R121=B121,1)</f>
        <v>0</v>
      </c>
      <c r="T121" s="48">
        <f>IF(R121=J114,8)+IF(R121=J115,7)+IF(R121=J116,6)+IF(R121=J117,5)+IF(R121=J118,4)+IF(R121=J119,3)+IF(R121=J120,2)+IF(R121=J121,1)+IF(Q121=J114,8)+IF(Q121=J115,7)+IF(Q121=J116,6)+IF(Q121=J117,5)+IF(Q121=J118,4)+IF(Q121=J119,3)+IF(Q121=J120,2)+IF(Q121=J121,1)</f>
        <v>0</v>
      </c>
      <c r="U121" s="2"/>
      <c r="V121" s="12"/>
      <c r="W121" s="12"/>
      <c r="X121" s="12"/>
      <c r="Y121" s="12"/>
      <c r="Z121" s="12"/>
      <c r="AA121" s="12"/>
      <c r="AB121" s="191"/>
      <c r="AC121" s="12">
        <f>S121+T121</f>
        <v>0</v>
      </c>
      <c r="AD121" s="2"/>
      <c r="AE121" s="397" t="s">
        <v>225</v>
      </c>
      <c r="AF121" s="12" t="s">
        <v>208</v>
      </c>
      <c r="AG121" s="2" t="s">
        <v>0</v>
      </c>
      <c r="AH121" s="12" t="str">
        <f>VLOOKUP(AG121,WRR!$W$51:$AW$76,27,FALSE)</f>
        <v>OLLIE STACEY</v>
      </c>
      <c r="AI121" s="12" t="s">
        <v>208</v>
      </c>
      <c r="AJ121" s="2" t="s">
        <v>0</v>
      </c>
      <c r="AK121" s="12" t="str">
        <f>VLOOKUP(AJ121,WRR!$AA$51:$AW$76,23,FALSE)</f>
        <v>OLLIE STACEY</v>
      </c>
      <c r="AL121" s="12" t="s">
        <v>208</v>
      </c>
      <c r="AM121" s="2" t="s">
        <v>0</v>
      </c>
      <c r="AN121" s="12" t="str">
        <f>VLOOKUP(AM121,WRR!$Y$51:$AW$76,25,FALSE)</f>
        <v>MATT LOCK</v>
      </c>
      <c r="AO121" s="12" t="s">
        <v>208</v>
      </c>
      <c r="AP121" s="2" t="s">
        <v>0</v>
      </c>
      <c r="AQ121" s="12" t="str">
        <f>VLOOKUP(AP121,WRR!$AB$51:$AW$76,22,FALSE)</f>
        <v>MATT LOCK</v>
      </c>
      <c r="AR121" s="12" t="s">
        <v>208</v>
      </c>
      <c r="AS121" s="2" t="s">
        <v>0</v>
      </c>
      <c r="AT121" s="12" t="str">
        <f>VLOOKUP(AS121,WRR!$U$51:$AW$76,29,FALSE)</f>
        <v>GEORGE MEYER</v>
      </c>
      <c r="AU121" s="12" t="s">
        <v>208</v>
      </c>
      <c r="AV121" s="2" t="s">
        <v>0</v>
      </c>
      <c r="AW121" s="12" t="e">
        <f>VLOOKUP(AV121,WRR!$S$51:$AW$76,31,FALSE)</f>
        <v>#N/A</v>
      </c>
      <c r="AX121" s="12" t="s">
        <v>208</v>
      </c>
      <c r="AY121" s="2" t="s">
        <v>0</v>
      </c>
      <c r="AZ121" s="12" t="str">
        <f>'MATCH DETAILS'!B12</f>
        <v>WITNEY</v>
      </c>
      <c r="BA121" s="12">
        <v>1</v>
      </c>
      <c r="BB121" s="12" t="str">
        <f>VLOOKUP(BA121,WRR!$AC$51:$AW$76,21,FALSE)</f>
        <v>OLLIE STACEY</v>
      </c>
      <c r="BC121" s="12">
        <v>2</v>
      </c>
      <c r="BD121" s="12" t="str">
        <f>VLOOKUP(BC121,WRR!$AC$51:$AW$76,21,FALSE)</f>
        <v>JOE BOOTH</v>
      </c>
      <c r="BE121" s="12">
        <v>3</v>
      </c>
      <c r="BF121" s="12" t="str">
        <f>VLOOKUP(BE121,WRR!$AC$51:$AW$76,21,FALSE)</f>
        <v>JOSH RHODES</v>
      </c>
      <c r="BG121" s="12">
        <v>4</v>
      </c>
      <c r="BH121" s="12" t="str">
        <f>VLOOKUP(BG121,WRR!$AC$51:$AW$76,21,FALSE)</f>
        <v>MATT LOCK</v>
      </c>
    </row>
    <row r="122" spans="1:77" ht="18.95" customHeight="1">
      <c r="A122" s="206" t="s">
        <v>0</v>
      </c>
      <c r="B122" s="422" t="s">
        <v>441</v>
      </c>
      <c r="C122" s="423"/>
      <c r="D122" s="423"/>
      <c r="E122" s="423"/>
      <c r="F122" s="423"/>
      <c r="G122" s="424"/>
      <c r="H122" s="207"/>
      <c r="I122" s="206" t="s">
        <v>1</v>
      </c>
      <c r="J122" s="422" t="str">
        <f>B122</f>
        <v>UNDER 15 BOYS 300m</v>
      </c>
      <c r="K122" s="423"/>
      <c r="L122" s="423"/>
      <c r="M122" s="423"/>
      <c r="N122" s="423"/>
      <c r="O122" s="424"/>
      <c r="P122" s="2"/>
      <c r="Q122" s="96"/>
      <c r="R122" s="96"/>
      <c r="S122" s="48"/>
      <c r="T122" s="48"/>
      <c r="U122" s="2"/>
      <c r="V122" s="12"/>
      <c r="W122" s="12"/>
      <c r="X122" s="12"/>
      <c r="Y122" s="12"/>
      <c r="Z122" s="12"/>
      <c r="AA122" s="12"/>
      <c r="AB122" s="191"/>
      <c r="AC122" s="12"/>
      <c r="AD122" s="2"/>
      <c r="AE122" s="397"/>
      <c r="AF122" s="12" t="s">
        <v>211</v>
      </c>
      <c r="AG122" s="2" t="s">
        <v>1</v>
      </c>
      <c r="AH122" s="12" t="str">
        <f>VLOOKUP(AG122,WRR!$W$51:$AW$76,27,FALSE)</f>
        <v>BEN BOOTH</v>
      </c>
      <c r="AI122" s="12" t="s">
        <v>211</v>
      </c>
      <c r="AJ122" s="2" t="s">
        <v>1</v>
      </c>
      <c r="AK122" s="12" t="str">
        <f>VLOOKUP(AJ122,WRR!$AA$51:$AW$76,23,FALSE)</f>
        <v>JOE BOOTH</v>
      </c>
      <c r="AL122" s="12" t="s">
        <v>211</v>
      </c>
      <c r="AM122" s="2" t="s">
        <v>1</v>
      </c>
      <c r="AN122" s="12" t="str">
        <f>VLOOKUP(AM122,WRR!$Y$51:$AW$76,25,FALSE)</f>
        <v>JOE BOOTH</v>
      </c>
      <c r="AO122" s="12" t="s">
        <v>211</v>
      </c>
      <c r="AP122" s="2" t="s">
        <v>1</v>
      </c>
      <c r="AQ122" s="12" t="str">
        <f>VLOOKUP(AP122,WRR!$AB$51:$AW$76,22,FALSE)</f>
        <v>JOSH RHODES</v>
      </c>
      <c r="AR122" s="12" t="s">
        <v>211</v>
      </c>
      <c r="AS122" s="2" t="s">
        <v>1</v>
      </c>
      <c r="AT122" s="12" t="e">
        <f>VLOOKUP(AS122,WRR!$U$51:$AW$76,29,FALSE)</f>
        <v>#N/A</v>
      </c>
      <c r="AU122" s="12" t="s">
        <v>211</v>
      </c>
      <c r="AV122" s="2" t="s">
        <v>1</v>
      </c>
      <c r="AW122" s="12" t="e">
        <f>VLOOKUP(AV122,WRR!$S$51:$AW$76,31,FALSE)</f>
        <v>#N/A</v>
      </c>
      <c r="AX122" s="12" t="s">
        <v>211</v>
      </c>
      <c r="AY122" s="2" t="s">
        <v>1</v>
      </c>
      <c r="AZ122" s="12" t="str">
        <f>'MATCH DETAILS'!B12</f>
        <v>WITNEY</v>
      </c>
      <c r="BA122" s="12">
        <v>1</v>
      </c>
      <c r="BB122" s="12" t="str">
        <f>VLOOKUP(BA122,WRR!$AC$51:$AW$76,21,FALSE)</f>
        <v>OLLIE STACEY</v>
      </c>
      <c r="BC122" s="12">
        <v>2</v>
      </c>
      <c r="BD122" s="12" t="str">
        <f>VLOOKUP(BC122,WRR!$AC$51:$AW$76,21,FALSE)</f>
        <v>JOE BOOTH</v>
      </c>
      <c r="BE122" s="12">
        <v>3</v>
      </c>
      <c r="BF122" s="12" t="str">
        <f>VLOOKUP(BE122,WRR!$AC$51:$AW$76,21,FALSE)</f>
        <v>JOSH RHODES</v>
      </c>
      <c r="BG122" s="12">
        <v>4</v>
      </c>
      <c r="BH122" s="12" t="str">
        <f>VLOOKUP(BG122,WRR!$AC$51:$AW$76,21,FALSE)</f>
        <v>MATT LOCK</v>
      </c>
    </row>
    <row r="123" spans="1:77" ht="18.95" customHeight="1">
      <c r="A123" s="9">
        <v>1</v>
      </c>
      <c r="B123" s="37"/>
      <c r="C123" s="97" t="s">
        <v>61</v>
      </c>
      <c r="D123" s="41" t="str">
        <f>IF(B123=0,"",VLOOKUP(B123,$AL$107:$AN$122,3,FALSE))</f>
        <v/>
      </c>
      <c r="E123" s="41" t="str">
        <f>IF(B123=0,"",VLOOKUP(B123,$AU$8:$AW$23,3,FALSE))</f>
        <v/>
      </c>
      <c r="F123" s="64" t="str">
        <f>IF(C123="","",IF($AU$147="F"," ",IF($AU$147="T",IF(C123&lt;=$AK$147,"G1",IF(C123&lt;=$AN$147,"G2",IF(C123&lt;=$AQ$147,"G3",IF(C123&lt;=$AT$147,"G4","")))))))</f>
        <v/>
      </c>
      <c r="G123" s="64" t="str">
        <f>IF(C123&lt;=BM107,"AW"," ")</f>
        <v xml:space="preserve"> </v>
      </c>
      <c r="H123" s="425"/>
      <c r="I123" s="9">
        <v>1</v>
      </c>
      <c r="J123" s="37"/>
      <c r="K123" s="97" t="s">
        <v>61</v>
      </c>
      <c r="L123" s="41" t="str">
        <f>IF(J123=0,"",VLOOKUP(J123,$AL$107:$AN$122,3,FALSE))</f>
        <v/>
      </c>
      <c r="M123" s="41" t="str">
        <f>IF(J123=0,"",VLOOKUP(J123,$AU$8:$AW$23,3,FALSE))</f>
        <v/>
      </c>
      <c r="N123" s="64" t="str">
        <f>IF(K123="","",IF($AU$147="F"," ",IF($AU$147="T",IF(K123&lt;=$AK$147,"G1",IF(K123&lt;=$AN$147,"G2",IF(K123&lt;=$AQ$147,"G3",IF(K123&lt;=$AT$147,"G4","")))))))</f>
        <v/>
      </c>
      <c r="O123" s="64" t="str">
        <f>IF(K123&lt;=BM107,"AW"," ")</f>
        <v xml:space="preserve"> </v>
      </c>
      <c r="P123" s="2"/>
      <c r="Q123" s="192" t="s">
        <v>0</v>
      </c>
      <c r="R123" s="192" t="s">
        <v>210</v>
      </c>
      <c r="S123" s="192">
        <f>IF(Q123=B123,8)+IF(Q123=B124,7)+IF(Q123=B125,6)+IF(Q123=B126,5)+IF(Q123=B127,4)+IF(Q123=B128,3)+IF(Q123=B129,2)+IF(Q123=B130,1)+IF(R123=B123,8)+IF(R123=B124,7)+IF(R123=B125,6)+IF(R123=B126,5)+IF(R123=B127,4)+IF(R123=B128,3)+IF(R123=B129,2)+IF(R123=B130,1)</f>
        <v>0</v>
      </c>
      <c r="T123" s="192">
        <f>IF(Q123=J123,8)+IF(Q123=J124,7)+IF(Q123=J125,6)+IF(Q123=J126,5)+IF(Q123=J127,4)+IF(Q123=J128,3)+IF(Q123=J129,2)+IF(Q123=J130,1)+IF(R123=J123,8)+IF(R123=J124,7)+IF(R123=J125,6)+IF(R123=J126,5)+IF(R123=J127,4)+IF(R123=J128,3)+IF(R123=J129,2)+IF(R123=J130,1)</f>
        <v>0</v>
      </c>
      <c r="U123" s="2"/>
      <c r="V123" s="95">
        <f>S123+T123</f>
        <v>0</v>
      </c>
      <c r="W123" s="12"/>
      <c r="X123" s="12"/>
      <c r="Y123" s="12"/>
      <c r="Z123" s="12"/>
      <c r="AA123" s="12"/>
      <c r="AB123" s="191"/>
      <c r="AC123" s="12"/>
      <c r="AD123" s="2"/>
      <c r="AE123" s="8"/>
    </row>
    <row r="124" spans="1:77" ht="18.95" customHeight="1">
      <c r="A124" s="9">
        <v>2</v>
      </c>
      <c r="B124" s="37"/>
      <c r="C124" s="97" t="s">
        <v>61</v>
      </c>
      <c r="D124" s="41" t="str">
        <f t="shared" ref="D124:D130" si="104">IF(B124=0,"",VLOOKUP(B124,$AL$107:$AN$122,3,FALSE))</f>
        <v/>
      </c>
      <c r="E124" s="41" t="str">
        <f t="shared" ref="E124:E130" si="105">IF(B124=0,"",VLOOKUP(B124,$AU$8:$AW$23,3,FALSE))</f>
        <v/>
      </c>
      <c r="F124" s="64" t="str">
        <f t="shared" ref="F124:F130" si="106">IF(C124="","",IF($AU$147="F"," ",IF($AU$147="T",IF(C124&lt;=$AK$147,"G1",IF(C124&lt;=$AN$147,"G2",IF(C124&lt;=$AQ$147,"G3",IF(C124&lt;=$AT$147,"G4","")))))))</f>
        <v/>
      </c>
      <c r="G124" s="64" t="str">
        <f t="shared" ref="G124:G130" si="107">IF(C124&lt;=BM108,"AW"," ")</f>
        <v xml:space="preserve"> </v>
      </c>
      <c r="H124" s="426"/>
      <c r="I124" s="9">
        <v>2</v>
      </c>
      <c r="J124" s="37"/>
      <c r="K124" s="97" t="s">
        <v>61</v>
      </c>
      <c r="L124" s="41" t="str">
        <f t="shared" ref="L124:L130" si="108">IF(J124=0,"",VLOOKUP(J124,$AL$107:$AN$122,3,FALSE))</f>
        <v/>
      </c>
      <c r="M124" s="41" t="str">
        <f t="shared" ref="M124:M130" si="109">IF(J124=0,"",VLOOKUP(J124,$AU$8:$AW$23,3,FALSE))</f>
        <v/>
      </c>
      <c r="N124" s="64" t="str">
        <f t="shared" ref="N124:N130" si="110">IF(K124="","",IF($AU$147="F"," ",IF($AU$147="T",IF(K124&lt;=$AK$147,"G1",IF(K124&lt;=$AN$147,"G2",IF(K124&lt;=$AQ$147,"G3",IF(K124&lt;=$AT$147,"G4","")))))))</f>
        <v/>
      </c>
      <c r="O124" s="64" t="str">
        <f t="shared" ref="O124:O130" si="111">IF(K124&lt;=BM108,"AW"," ")</f>
        <v xml:space="preserve"> </v>
      </c>
      <c r="P124" s="6"/>
      <c r="Q124" s="48" t="s">
        <v>190</v>
      </c>
      <c r="R124" s="48" t="s">
        <v>191</v>
      </c>
      <c r="S124" s="48">
        <f>IF(Q124=B123,8)+IF(Q124=B124,7)+IF(Q124=B125,6)+IF(Q124=B126,5)+IF(Q124=B127,4)+IF(Q124=B128,3)+IF(Q124=B129,2)+IF(Q124=B130,1)+IF(R124=B123,8)+IF(R124=B124,7)+IF(R124=B125,6)+IF(R124=B126,5)+IF(R124=B127,4)+IF(R124=B128,3)+IF(R124=B129,2)+IF(R124=B130,1)</f>
        <v>0</v>
      </c>
      <c r="T124" s="48">
        <f>IF(R124=J123,8)+IF(R124=J124,7)+IF(R124=J125,6)+IF(R124=J126,5)+IF(R124=J127,4)+IF(R124=J128,3)+IF(R124=J129,2)+IF(R124=J130,1)+IF(Q124=J123,8)+IF(Q124=J124,7)+IF(Q124=J125,6)+IF(Q124=J126,5)+IF(Q124=J127,4)+IF(Q124=J128,3)+IF(Q124=J129,2)+IF(Q124=J130,1)</f>
        <v>0</v>
      </c>
      <c r="U124" s="2"/>
      <c r="V124" s="12"/>
      <c r="W124" s="12">
        <f>S124+T124</f>
        <v>0</v>
      </c>
      <c r="X124" s="12"/>
      <c r="Y124" s="12"/>
      <c r="Z124" s="12"/>
      <c r="AA124" s="12"/>
      <c r="AB124" s="191"/>
      <c r="AC124" s="12"/>
      <c r="AD124" s="6"/>
      <c r="AE124" s="23"/>
      <c r="AH124" s="5"/>
      <c r="AI124" s="5"/>
      <c r="AJ124" s="5"/>
      <c r="AK124" s="5"/>
      <c r="AL124" s="5"/>
      <c r="AM124" s="5"/>
      <c r="AN124" s="5"/>
      <c r="AO124" s="5"/>
      <c r="AP124" s="5"/>
      <c r="AQ124" s="5"/>
      <c r="AR124" s="5"/>
      <c r="AS124" s="5"/>
      <c r="AT124" s="5"/>
    </row>
    <row r="125" spans="1:77" ht="18.95" customHeight="1">
      <c r="A125" s="9">
        <v>3</v>
      </c>
      <c r="B125" s="37"/>
      <c r="C125" s="97" t="s">
        <v>61</v>
      </c>
      <c r="D125" s="41" t="str">
        <f t="shared" si="104"/>
        <v/>
      </c>
      <c r="E125" s="41" t="str">
        <f t="shared" si="105"/>
        <v/>
      </c>
      <c r="F125" s="64" t="str">
        <f t="shared" si="106"/>
        <v/>
      </c>
      <c r="G125" s="64" t="str">
        <f t="shared" si="107"/>
        <v xml:space="preserve"> </v>
      </c>
      <c r="H125" s="426"/>
      <c r="I125" s="9">
        <v>3</v>
      </c>
      <c r="J125" s="37"/>
      <c r="K125" s="97" t="s">
        <v>61</v>
      </c>
      <c r="L125" s="41" t="str">
        <f t="shared" si="108"/>
        <v/>
      </c>
      <c r="M125" s="41" t="str">
        <f t="shared" si="109"/>
        <v/>
      </c>
      <c r="N125" s="64" t="str">
        <f t="shared" si="110"/>
        <v/>
      </c>
      <c r="O125" s="64" t="str">
        <f t="shared" si="111"/>
        <v xml:space="preserve"> </v>
      </c>
      <c r="P125" s="2"/>
      <c r="Q125" s="48" t="s">
        <v>1</v>
      </c>
      <c r="R125" s="48" t="s">
        <v>209</v>
      </c>
      <c r="S125" s="48">
        <f>IF(Q125=B123,8)+IF(Q125=B124,7)+IF(Q125=B125,6)+IF(Q125=B126,5)+IF(Q125=B127,4)+IF(Q125=B128,3)+IF(Q125=B129,2)+IF(Q125=B130,1)+IF(R125=B123,8)+IF(R125=B124,7)+IF(R125=B125,6)+IF(R125=B126,5)+IF(R125=B127,4)+IF(R125=B128,3)+IF(R125=B129,2)+IF(R125=B130,1)</f>
        <v>0</v>
      </c>
      <c r="T125" s="48">
        <f>IF(R125=J123,8)+IF(R125=J124,7)+IF(R125=J125,6)+IF(R125=J126,5)+IF(R125=J127,4)+IF(R125=J128,3)+IF(R125=J129,2)+IF(R125=J130,1)+IF(Q125=J123,8)+IF(Q125=J124,7)+IF(Q125=J125,6)+IF(Q125=J126,5)+IF(Q125=J127,4)+IF(Q125=J128,3)+IF(Q125=J129,2)+IF(Q125=J130,1)</f>
        <v>0</v>
      </c>
      <c r="U125" s="2"/>
      <c r="V125" s="12"/>
      <c r="W125" s="12"/>
      <c r="X125" s="12">
        <f>S125+T125</f>
        <v>0</v>
      </c>
      <c r="Y125" s="12"/>
      <c r="Z125" s="12"/>
      <c r="AA125" s="12"/>
      <c r="AB125" s="191"/>
      <c r="AC125" s="12"/>
      <c r="AD125" s="2"/>
      <c r="AE125" s="172" t="str">
        <f>AE106</f>
        <v>UNDER 15 BOYS</v>
      </c>
      <c r="AF125" s="10"/>
      <c r="AG125" s="10"/>
      <c r="AH125" s="29" t="s">
        <v>7</v>
      </c>
      <c r="AI125" s="50"/>
      <c r="AJ125" s="50"/>
      <c r="AK125" s="29" t="s">
        <v>25</v>
      </c>
      <c r="AL125" s="50"/>
      <c r="AM125" s="50"/>
      <c r="AN125" s="29" t="s">
        <v>26</v>
      </c>
      <c r="AO125" s="50"/>
      <c r="AP125" s="50"/>
      <c r="AQ125" s="29" t="s">
        <v>27</v>
      </c>
      <c r="AR125" s="50"/>
      <c r="AS125" s="50"/>
      <c r="AT125" s="29" t="s">
        <v>28</v>
      </c>
      <c r="AU125" s="23"/>
      <c r="AV125" s="23"/>
      <c r="AW125" s="8"/>
      <c r="AX125" s="23"/>
      <c r="AY125" s="23"/>
      <c r="AZ125" s="8"/>
      <c r="BA125" s="8"/>
      <c r="BB125" s="8"/>
      <c r="BC125" s="8"/>
      <c r="BD125" s="8"/>
      <c r="BE125" s="8"/>
      <c r="BF125" s="8"/>
      <c r="BG125" s="8"/>
      <c r="BH125" s="8"/>
    </row>
    <row r="126" spans="1:77" ht="18.95" customHeight="1">
      <c r="A126" s="9">
        <v>4</v>
      </c>
      <c r="B126" s="37"/>
      <c r="C126" s="97" t="s">
        <v>61</v>
      </c>
      <c r="D126" s="41" t="str">
        <f t="shared" si="104"/>
        <v/>
      </c>
      <c r="E126" s="41" t="str">
        <f t="shared" si="105"/>
        <v/>
      </c>
      <c r="F126" s="64" t="str">
        <f t="shared" si="106"/>
        <v/>
      </c>
      <c r="G126" s="64" t="str">
        <f t="shared" si="107"/>
        <v xml:space="preserve"> </v>
      </c>
      <c r="H126" s="426"/>
      <c r="I126" s="9">
        <v>4</v>
      </c>
      <c r="J126" s="37"/>
      <c r="K126" s="97" t="s">
        <v>61</v>
      </c>
      <c r="L126" s="41" t="str">
        <f t="shared" si="108"/>
        <v/>
      </c>
      <c r="M126" s="41" t="str">
        <f t="shared" si="109"/>
        <v/>
      </c>
      <c r="N126" s="64" t="str">
        <f t="shared" si="110"/>
        <v/>
      </c>
      <c r="O126" s="64" t="str">
        <f t="shared" si="111"/>
        <v xml:space="preserve"> </v>
      </c>
      <c r="P126" s="2"/>
      <c r="Q126" s="264" t="s">
        <v>258</v>
      </c>
      <c r="R126" s="264" t="s">
        <v>259</v>
      </c>
      <c r="S126" s="48">
        <f>IF(Q126=B123,8)+IF(Q126=B124,7)+IF(Q126=B125,6)+IF(Q126=B126,5)+IF(Q126=B127,4)+IF(Q126=B128,3)+IF(Q126=B129,2)+IF(Q126=B130,1)+IF(R126=B123,8)+IF(R126=B124,7)+IF(R126=B125,6)+IF(R126=B126,5)+IF(R126=B127,4)+IF(R126=B128,3)+IF(R126=B129,2)+IF(R126=B130,1)</f>
        <v>0</v>
      </c>
      <c r="T126" s="48">
        <f>IF(R126=J123,8)+IF(R126=J124,7)+IF(R126=J125,6)+IF(R126=J126,5)+IF(R126=J127,4)+IF(R126=J128,3)+IF(R126=J129,2)+IF(R126=J130,1)+IF(Q126=J123,8)+IF(Q126=J124,7)+IF(Q126=J125,6)+IF(Q126=J126,5)+IF(Q126=J127,4)+IF(Q126=J128,3)+IF(Q126=J129,2)+IF(Q126=J130,1)</f>
        <v>0</v>
      </c>
      <c r="U126" s="2"/>
      <c r="V126" s="12"/>
      <c r="W126" s="12"/>
      <c r="X126" s="12"/>
      <c r="Y126" s="12">
        <f>S126+T126</f>
        <v>0</v>
      </c>
      <c r="Z126" s="12"/>
      <c r="AA126" s="12"/>
      <c r="AB126" s="191"/>
      <c r="AC126" s="12"/>
      <c r="AD126" s="2"/>
      <c r="AE126" s="397" t="s">
        <v>219</v>
      </c>
      <c r="AF126" s="12" t="s">
        <v>0</v>
      </c>
      <c r="AG126" s="12" t="s">
        <v>0</v>
      </c>
      <c r="AH126" s="12" t="e">
        <f>VLOOKUP(AG126,ABI!$X$51:$AW$76,26,FALSE)</f>
        <v>#N/A</v>
      </c>
      <c r="AI126" s="12" t="s">
        <v>0</v>
      </c>
      <c r="AJ126" s="12" t="s">
        <v>0</v>
      </c>
      <c r="AK126" s="12" t="e">
        <f>VLOOKUP(AJ126,ABI!$T$51:$AW$76,30,FALSE)</f>
        <v>#N/A</v>
      </c>
      <c r="AL126" s="12" t="s">
        <v>0</v>
      </c>
      <c r="AM126" s="12" t="s">
        <v>0</v>
      </c>
      <c r="AN126" s="12" t="e">
        <f>VLOOKUP(AM126,ABI!$Z$51:$AW$76,24,FALSE)</f>
        <v>#N/A</v>
      </c>
      <c r="AO126" s="12" t="s">
        <v>0</v>
      </c>
      <c r="AP126" s="12" t="s">
        <v>0</v>
      </c>
      <c r="AQ126" s="12" t="e">
        <f>VLOOKUP(AP126,ABI!$R$51:$AW$76,32,FALSE)</f>
        <v>#N/A</v>
      </c>
      <c r="AR126" s="12" t="s">
        <v>0</v>
      </c>
      <c r="AS126" s="12" t="s">
        <v>0</v>
      </c>
      <c r="AT126" s="12" t="e">
        <f>VLOOKUP(AS126,ABI!$V$51:$AW$76,28,FALSE)</f>
        <v>#N/A</v>
      </c>
      <c r="AU126" s="2"/>
      <c r="AV126" s="2"/>
      <c r="AW126" s="2"/>
      <c r="AX126" s="2"/>
      <c r="AY126" s="2"/>
      <c r="AZ126" s="2"/>
      <c r="BA126" s="2"/>
      <c r="BB126" s="2"/>
      <c r="BC126" s="2"/>
      <c r="BD126" s="2"/>
      <c r="BE126" s="2"/>
      <c r="BF126" s="2"/>
      <c r="BG126" s="2"/>
      <c r="BH126" s="2"/>
    </row>
    <row r="127" spans="1:77" ht="18.95" customHeight="1">
      <c r="A127" s="9">
        <v>5</v>
      </c>
      <c r="B127" s="37"/>
      <c r="C127" s="97" t="s">
        <v>61</v>
      </c>
      <c r="D127" s="41" t="str">
        <f t="shared" si="104"/>
        <v/>
      </c>
      <c r="E127" s="41" t="str">
        <f t="shared" si="105"/>
        <v/>
      </c>
      <c r="F127" s="64" t="str">
        <f t="shared" si="106"/>
        <v/>
      </c>
      <c r="G127" s="64" t="str">
        <f t="shared" si="107"/>
        <v xml:space="preserve"> </v>
      </c>
      <c r="H127" s="426"/>
      <c r="I127" s="9">
        <v>5</v>
      </c>
      <c r="J127" s="37"/>
      <c r="K127" s="97" t="s">
        <v>61</v>
      </c>
      <c r="L127" s="41" t="str">
        <f t="shared" si="108"/>
        <v/>
      </c>
      <c r="M127" s="41" t="str">
        <f t="shared" si="109"/>
        <v/>
      </c>
      <c r="N127" s="64" t="str">
        <f t="shared" si="110"/>
        <v/>
      </c>
      <c r="O127" s="64" t="str">
        <f t="shared" si="111"/>
        <v xml:space="preserve"> </v>
      </c>
      <c r="P127" s="2"/>
      <c r="Q127" s="48" t="s">
        <v>20</v>
      </c>
      <c r="R127" s="48" t="s">
        <v>19</v>
      </c>
      <c r="S127" s="48">
        <f>IF(Q127=B123,8)+IF(Q127=B124,7)+IF(Q127=B125,6)+IF(Q127=B126,5)+IF(Q127=B127,4)+IF(Q127=B128,3)+IF(Q127=B129,2)+IF(Q127=B130,1)+IF(R127=B123,8)+IF(R127=B124,7)+IF(R127=B125,6)+IF(R127=B126,5)+IF(R127=B127,4)+IF(R127=B128,3)+IF(R127=B129,2)+IF(R127=B130,1)</f>
        <v>0</v>
      </c>
      <c r="T127" s="48">
        <f>IF(R127=J123,8)+IF(R127=J124,7)+IF(R127=J125,6)+IF(R127=J126,5)+IF(R127=J127,4)+IF(R127=J128,3)+IF(R127=J129,2)+IF(R127=J130,1)+IF(Q127=J123,8)+IF(Q127=J124,7)+IF(Q127=J125,6)+IF(Q127=J126,5)+IF(Q127=J127,4)+IF(Q127=J128,3)+IF(Q127=J129,2)+IF(Q127=J130,1)</f>
        <v>0</v>
      </c>
      <c r="U127" s="2"/>
      <c r="V127" s="12"/>
      <c r="W127" s="12"/>
      <c r="X127" s="12"/>
      <c r="Y127" s="12"/>
      <c r="Z127" s="12">
        <f>S127+T127</f>
        <v>0</v>
      </c>
      <c r="AA127" s="12"/>
      <c r="AB127" s="191"/>
      <c r="AC127" s="12"/>
      <c r="AD127" s="2"/>
      <c r="AE127" s="397"/>
      <c r="AF127" s="12" t="s">
        <v>210</v>
      </c>
      <c r="AG127" s="12" t="s">
        <v>1</v>
      </c>
      <c r="AH127" s="12" t="e">
        <f>VLOOKUP(AG127,ABI!$X$51:$AW$76,26,FALSE)</f>
        <v>#N/A</v>
      </c>
      <c r="AI127" s="12" t="s">
        <v>210</v>
      </c>
      <c r="AJ127" s="12" t="s">
        <v>1</v>
      </c>
      <c r="AK127" s="12" t="e">
        <f>VLOOKUP(AJ127,ABI!$T$51:$AW$76,30,FALSE)</f>
        <v>#N/A</v>
      </c>
      <c r="AL127" s="12" t="s">
        <v>210</v>
      </c>
      <c r="AM127" s="12" t="s">
        <v>1</v>
      </c>
      <c r="AN127" s="12" t="e">
        <f>VLOOKUP(AM127,ABI!$Z$51:$AW$76,24,FALSE)</f>
        <v>#N/A</v>
      </c>
      <c r="AO127" s="12" t="s">
        <v>210</v>
      </c>
      <c r="AP127" s="12" t="s">
        <v>1</v>
      </c>
      <c r="AQ127" s="12" t="e">
        <f>VLOOKUP(AP127,ABI!$R$51:$AW$76,32,FALSE)</f>
        <v>#N/A</v>
      </c>
      <c r="AR127" s="12" t="s">
        <v>210</v>
      </c>
      <c r="AS127" s="12" t="s">
        <v>1</v>
      </c>
      <c r="AT127" s="12" t="e">
        <f>VLOOKUP(AS127,ABI!$V$51:$AW$76,28,FALSE)</f>
        <v>#N/A</v>
      </c>
      <c r="AU127" s="2"/>
      <c r="AV127" s="2"/>
      <c r="AW127" s="2"/>
      <c r="AX127" s="2"/>
      <c r="AY127" s="2"/>
      <c r="AZ127" s="2"/>
      <c r="BA127" s="2"/>
      <c r="BB127" s="2"/>
      <c r="BC127" s="2"/>
      <c r="BD127" s="2"/>
      <c r="BE127" s="2"/>
      <c r="BF127" s="2"/>
      <c r="BG127" s="2"/>
      <c r="BH127" s="2"/>
    </row>
    <row r="128" spans="1:77" ht="18.95" customHeight="1">
      <c r="A128" s="9">
        <v>6</v>
      </c>
      <c r="B128" s="37"/>
      <c r="C128" s="97" t="s">
        <v>61</v>
      </c>
      <c r="D128" s="41" t="str">
        <f t="shared" si="104"/>
        <v/>
      </c>
      <c r="E128" s="41" t="str">
        <f t="shared" si="105"/>
        <v/>
      </c>
      <c r="F128" s="64" t="str">
        <f t="shared" si="106"/>
        <v/>
      </c>
      <c r="G128" s="64"/>
      <c r="H128" s="426"/>
      <c r="I128" s="9">
        <v>6</v>
      </c>
      <c r="J128" s="37"/>
      <c r="K128" s="97" t="s">
        <v>61</v>
      </c>
      <c r="L128" s="41" t="str">
        <f t="shared" si="108"/>
        <v/>
      </c>
      <c r="M128" s="41" t="str">
        <f t="shared" si="109"/>
        <v/>
      </c>
      <c r="N128" s="64" t="str">
        <f t="shared" si="110"/>
        <v/>
      </c>
      <c r="O128" s="64" t="str">
        <f t="shared" si="111"/>
        <v xml:space="preserve"> </v>
      </c>
      <c r="P128" s="2"/>
      <c r="Q128" s="48" t="s">
        <v>188</v>
      </c>
      <c r="R128" s="48" t="s">
        <v>189</v>
      </c>
      <c r="S128" s="48">
        <f>IF(Q128=B123,8)+IF(Q128=B124,7)+IF(Q128=B125,6)+IF(Q128=B126,5)+IF(Q128=B127,4)+IF(Q128=B128,3)+IF(Q128=B129,2)+IF(Q128=B130,1)+IF(R128=B123,8)+IF(R128=B124,7)+IF(R128=B125,6)+IF(R128=B126,5)+IF(R128=B127,4)+IF(R128=B128,3)+IF(R128=B129,2)+IF(R128=B130,1)</f>
        <v>0</v>
      </c>
      <c r="T128" s="48">
        <f>IF(R128=J123,8)+IF(R128=J124,7)+IF(R128=J125,6)+IF(R128=J126,5)+IF(R128=J127,4)+IF(R128=J128,3)+IF(R128=J129,2)+IF(R128=J130,1)+IF(Q128=J123,8)+IF(Q128=J124,7)+IF(Q128=J125,6)+IF(Q128=J126,5)+IF(Q128=J127,4)+IF(Q128=J128,3)+IF(Q128=J129,2)+IF(Q128=J130,1)</f>
        <v>0</v>
      </c>
      <c r="U128" s="2"/>
      <c r="V128" s="12"/>
      <c r="W128" s="12"/>
      <c r="X128" s="12"/>
      <c r="Y128" s="12"/>
      <c r="Z128" s="12"/>
      <c r="AA128" s="12">
        <f>S128+T128</f>
        <v>0</v>
      </c>
      <c r="AB128" s="191"/>
      <c r="AC128" s="12"/>
      <c r="AD128" s="2"/>
      <c r="AE128" s="397" t="s">
        <v>220</v>
      </c>
      <c r="AF128" s="12" t="s">
        <v>190</v>
      </c>
      <c r="AG128" s="12" t="s">
        <v>0</v>
      </c>
      <c r="AH128" s="12" t="str">
        <f>VLOOKUP(AG128,BAN!$X$51:$AW$76,26,FALSE)</f>
        <v>BAILEY MOULTON</v>
      </c>
      <c r="AI128" s="12" t="s">
        <v>190</v>
      </c>
      <c r="AJ128" s="12" t="s">
        <v>0</v>
      </c>
      <c r="AK128" s="12" t="str">
        <f>VLOOKUP(AJ128,BAN!$T$51:$AW$76,30,FALSE)</f>
        <v>GREGOR KELLING</v>
      </c>
      <c r="AL128" s="12" t="s">
        <v>190</v>
      </c>
      <c r="AM128" s="12" t="s">
        <v>0</v>
      </c>
      <c r="AN128" s="12" t="str">
        <f>VLOOKUP(AM128,BAN!$Z$51:$AW$76,24,FALSE)</f>
        <v>MICHAEL DAWES</v>
      </c>
      <c r="AO128" s="12" t="s">
        <v>190</v>
      </c>
      <c r="AP128" s="12" t="s">
        <v>0</v>
      </c>
      <c r="AQ128" s="12" t="str">
        <f>VLOOKUP(AP128,BAN!$R$51:$AW$76,32,FALSE)</f>
        <v>CHARLIE SHEPHERD</v>
      </c>
      <c r="AR128" s="12" t="s">
        <v>190</v>
      </c>
      <c r="AS128" s="12" t="s">
        <v>0</v>
      </c>
      <c r="AT128" s="12" t="str">
        <f>VLOOKUP(AS128,BAN!$V$51:$AW$76,28,FALSE)</f>
        <v>MICHAL QUINN</v>
      </c>
      <c r="AU128" s="2"/>
      <c r="AV128" s="2"/>
      <c r="AW128" s="2"/>
      <c r="AX128" s="2"/>
      <c r="AY128" s="2"/>
      <c r="AZ128" s="2"/>
      <c r="BA128" s="2"/>
      <c r="BB128" s="2"/>
      <c r="BC128" s="2"/>
      <c r="BD128" s="2"/>
      <c r="BE128" s="2"/>
      <c r="BF128" s="2"/>
      <c r="BG128" s="2"/>
      <c r="BH128" s="2"/>
    </row>
    <row r="129" spans="1:80" ht="18.95" customHeight="1">
      <c r="A129" s="9">
        <v>7</v>
      </c>
      <c r="B129" s="37"/>
      <c r="C129" s="97" t="s">
        <v>61</v>
      </c>
      <c r="D129" s="41" t="str">
        <f t="shared" si="104"/>
        <v/>
      </c>
      <c r="E129" s="41" t="str">
        <f t="shared" si="105"/>
        <v/>
      </c>
      <c r="F129" s="64" t="str">
        <f t="shared" si="106"/>
        <v/>
      </c>
      <c r="G129" s="64" t="str">
        <f t="shared" si="107"/>
        <v xml:space="preserve"> </v>
      </c>
      <c r="H129" s="426"/>
      <c r="I129" s="9">
        <v>7</v>
      </c>
      <c r="J129" s="37"/>
      <c r="K129" s="97" t="s">
        <v>61</v>
      </c>
      <c r="L129" s="41" t="str">
        <f t="shared" si="108"/>
        <v/>
      </c>
      <c r="M129" s="41" t="str">
        <f t="shared" si="109"/>
        <v/>
      </c>
      <c r="N129" s="64" t="str">
        <f t="shared" si="110"/>
        <v/>
      </c>
      <c r="O129" s="64" t="str">
        <f t="shared" si="111"/>
        <v xml:space="preserve"> </v>
      </c>
      <c r="P129" s="2"/>
      <c r="Q129" s="48" t="s">
        <v>227</v>
      </c>
      <c r="R129" s="48" t="s">
        <v>228</v>
      </c>
      <c r="S129" s="48">
        <f>IF(Q129=B123,8)+IF(Q129=B124,7)+IF(Q129=B125,6)+IF(Q129=B126,5)+IF(Q129=B127,4)+IF(Q129=B128,3)+IF(Q129=B129,2)+IF(Q129=B130,1)+IF(R129=B123,8)+IF(R129=B124,7)+IF(R129=B125,6)+IF(R129=B126,5)+IF(R129=B127,4)+IF(R129=B128,3)+IF(R129=B129,2)+IF(R129=B130,1)</f>
        <v>0</v>
      </c>
      <c r="T129" s="48">
        <f>IF(R129=J123,8)+IF(R129=J124,7)+IF(R129=J125,6)+IF(R129=J126,5)+IF(R129=J127,4)+IF(R129=J128,3)+IF(R129=J129,2)+IF(R129=J130,1)+IF(Q129=J123,8)+IF(Q129=J124,7)+IF(Q129=J125,6)+IF(Q129=J126,5)+IF(Q129=J127,4)+IF(Q129=J128,3)+IF(Q129=J129,2)+IF(Q129=J130,1)</f>
        <v>0</v>
      </c>
      <c r="U129" s="2"/>
      <c r="V129" s="12"/>
      <c r="W129" s="12"/>
      <c r="X129" s="12"/>
      <c r="Y129" s="12"/>
      <c r="Z129" s="12"/>
      <c r="AA129" s="12"/>
      <c r="AB129" s="191">
        <f>S129+T129</f>
        <v>0</v>
      </c>
      <c r="AC129" s="12"/>
      <c r="AD129" s="2"/>
      <c r="AE129" s="397"/>
      <c r="AF129" s="12" t="s">
        <v>191</v>
      </c>
      <c r="AG129" s="12" t="s">
        <v>1</v>
      </c>
      <c r="AH129" s="12" t="str">
        <f>VLOOKUP(AG129,BAN!$X$51:$AW$76,26,FALSE)</f>
        <v>FELIX CLARKE</v>
      </c>
      <c r="AI129" s="12" t="s">
        <v>191</v>
      </c>
      <c r="AJ129" s="12" t="s">
        <v>1</v>
      </c>
      <c r="AK129" s="12" t="str">
        <f>VLOOKUP(AJ129,BAN!$T$51:$AW$76,30,FALSE)</f>
        <v>CHARLIE SHEPHERD</v>
      </c>
      <c r="AL129" s="12" t="s">
        <v>191</v>
      </c>
      <c r="AM129" s="12" t="s">
        <v>1</v>
      </c>
      <c r="AN129" s="12" t="str">
        <f>VLOOKUP(AM129,BAN!$Z$51:$AW$76,24,FALSE)</f>
        <v>CHARLIE SHEPHERD</v>
      </c>
      <c r="AO129" s="12" t="s">
        <v>191</v>
      </c>
      <c r="AP129" s="12" t="s">
        <v>1</v>
      </c>
      <c r="AQ129" s="12" t="e">
        <f>VLOOKUP(AP129,BAN!$R$51:$AW$76,32,FALSE)</f>
        <v>#N/A</v>
      </c>
      <c r="AR129" s="12" t="s">
        <v>191</v>
      </c>
      <c r="AS129" s="12" t="s">
        <v>1</v>
      </c>
      <c r="AT129" s="12" t="str">
        <f>VLOOKUP(AS129,BAN!$V$51:$AW$76,28,FALSE)</f>
        <v>FELIX CLARKE</v>
      </c>
      <c r="AU129" s="2"/>
      <c r="AV129" s="2"/>
      <c r="AW129" s="2"/>
      <c r="AX129" s="2"/>
      <c r="AY129" s="2"/>
      <c r="AZ129" s="2"/>
      <c r="BA129" s="2"/>
      <c r="BB129" s="2"/>
      <c r="BC129" s="2"/>
      <c r="BD129" s="2"/>
      <c r="BE129" s="2"/>
      <c r="BF129" s="2"/>
      <c r="BG129" s="2"/>
      <c r="BH129" s="2"/>
    </row>
    <row r="130" spans="1:80" ht="18.95" customHeight="1">
      <c r="A130" s="9">
        <v>8</v>
      </c>
      <c r="B130" s="37"/>
      <c r="C130" s="97" t="s">
        <v>61</v>
      </c>
      <c r="D130" s="41" t="str">
        <f t="shared" si="104"/>
        <v/>
      </c>
      <c r="E130" s="41" t="str">
        <f t="shared" si="105"/>
        <v/>
      </c>
      <c r="F130" s="64" t="str">
        <f t="shared" si="106"/>
        <v/>
      </c>
      <c r="G130" s="64" t="str">
        <f t="shared" si="107"/>
        <v xml:space="preserve"> </v>
      </c>
      <c r="H130" s="427"/>
      <c r="I130" s="9">
        <v>8</v>
      </c>
      <c r="J130" s="37"/>
      <c r="K130" s="97" t="s">
        <v>61</v>
      </c>
      <c r="L130" s="41" t="str">
        <f t="shared" si="108"/>
        <v/>
      </c>
      <c r="M130" s="41" t="str">
        <f t="shared" si="109"/>
        <v/>
      </c>
      <c r="N130" s="64" t="str">
        <f t="shared" si="110"/>
        <v/>
      </c>
      <c r="O130" s="64" t="str">
        <f t="shared" si="111"/>
        <v xml:space="preserve"> </v>
      </c>
      <c r="P130" s="2"/>
      <c r="Q130" s="48" t="s">
        <v>208</v>
      </c>
      <c r="R130" s="48" t="s">
        <v>211</v>
      </c>
      <c r="S130" s="48">
        <f>IF(Q130=B123,8)+IF(Q130=B124,7)+IF(Q130=B125,6)+IF(Q130=B126,5)+IF(Q130=B127,4)+IF(Q130=B128,3)+IF(Q130=B129,2)+IF(Q130=B130,1)+IF(R130=B123,8)+IF(R130=B124,7)+IF(R130=B125,6)+IF(R130=B126,5)+IF(R130=B127,4)+IF(R130=B128,3)+IF(R130=B129,2)+IF(R130=B130,1)</f>
        <v>0</v>
      </c>
      <c r="T130" s="48">
        <f>IF(R130=J123,8)+IF(R130=J124,7)+IF(R130=J125,6)+IF(R130=J126,5)+IF(R130=J127,4)+IF(R130=J128,3)+IF(R130=J129,2)+IF(R130=J130,1)+IF(Q130=J123,8)+IF(Q130=J124,7)+IF(Q130=J125,6)+IF(Q130=J126,5)+IF(Q130=J127,4)+IF(Q130=J128,3)+IF(Q130=J129,2)+IF(Q130=J130,1)</f>
        <v>0</v>
      </c>
      <c r="U130" s="2"/>
      <c r="V130" s="12"/>
      <c r="W130" s="12"/>
      <c r="X130" s="12"/>
      <c r="Y130" s="12"/>
      <c r="Z130" s="12"/>
      <c r="AA130" s="12"/>
      <c r="AB130" s="191"/>
      <c r="AC130" s="12">
        <f>S130+T130</f>
        <v>0</v>
      </c>
      <c r="AD130" s="2"/>
      <c r="AE130" s="397" t="s">
        <v>221</v>
      </c>
      <c r="AF130" s="12" t="s">
        <v>1</v>
      </c>
      <c r="AG130" s="12" t="s">
        <v>0</v>
      </c>
      <c r="AH130" s="12" t="str">
        <f>VLOOKUP(AG130,BIC!$X$51:$AW$76,26,FALSE)</f>
        <v>Zak Wilce</v>
      </c>
      <c r="AI130" s="12" t="s">
        <v>1</v>
      </c>
      <c r="AJ130" s="12" t="s">
        <v>0</v>
      </c>
      <c r="AK130" s="12" t="e">
        <f>VLOOKUP(AJ130,BIC!$T$51:$AW$76,30,FALSE)</f>
        <v>#N/A</v>
      </c>
      <c r="AL130" s="12" t="s">
        <v>1</v>
      </c>
      <c r="AM130" s="12" t="s">
        <v>0</v>
      </c>
      <c r="AN130" s="12" t="str">
        <f>VLOOKUP(AM130,BIC!$Z$51:$AW$76,24,FALSE)</f>
        <v>Connor Wilce</v>
      </c>
      <c r="AO130" s="12" t="s">
        <v>1</v>
      </c>
      <c r="AP130" s="12" t="s">
        <v>0</v>
      </c>
      <c r="AQ130" s="12" t="e">
        <f>VLOOKUP(AP130,BIC!$R$51:$AW$76,32,FALSE)</f>
        <v>#N/A</v>
      </c>
      <c r="AR130" s="12" t="s">
        <v>1</v>
      </c>
      <c r="AS130" s="12" t="s">
        <v>0</v>
      </c>
      <c r="AT130" s="12" t="str">
        <f>VLOOKUP(AS130,BIC!$V$51:$AW$76,28,FALSE)</f>
        <v>Tom Gould</v>
      </c>
      <c r="AU130" s="2"/>
      <c r="AV130" s="2"/>
      <c r="AW130" s="2"/>
      <c r="AX130" s="2"/>
      <c r="AY130" s="2"/>
      <c r="AZ130" s="2"/>
      <c r="BA130" s="2"/>
      <c r="BB130" s="2"/>
      <c r="BC130" s="2"/>
      <c r="BD130" s="2"/>
      <c r="BE130" s="2"/>
      <c r="BF130" s="2"/>
      <c r="BG130" s="2"/>
      <c r="BH130" s="2"/>
    </row>
    <row r="131" spans="1:80" ht="18.95" customHeight="1">
      <c r="A131" s="206" t="s">
        <v>0</v>
      </c>
      <c r="B131" s="422" t="s">
        <v>161</v>
      </c>
      <c r="C131" s="423"/>
      <c r="D131" s="423"/>
      <c r="E131" s="423"/>
      <c r="F131" s="423"/>
      <c r="G131" s="424"/>
      <c r="H131" s="207"/>
      <c r="I131" s="206" t="s">
        <v>1</v>
      </c>
      <c r="J131" s="422" t="str">
        <f>B131</f>
        <v>UNDER 15 BOYS 800m</v>
      </c>
      <c r="K131" s="423"/>
      <c r="L131" s="423"/>
      <c r="M131" s="423"/>
      <c r="N131" s="423"/>
      <c r="O131" s="424"/>
      <c r="P131" s="2"/>
      <c r="Q131" s="96"/>
      <c r="R131" s="96"/>
      <c r="S131" s="48"/>
      <c r="T131" s="48"/>
      <c r="U131" s="2"/>
      <c r="V131" s="12"/>
      <c r="W131" s="12"/>
      <c r="X131" s="12"/>
      <c r="Y131" s="12"/>
      <c r="Z131" s="12"/>
      <c r="AA131" s="12"/>
      <c r="AB131" s="191"/>
      <c r="AC131" s="12"/>
      <c r="AD131" s="2"/>
      <c r="AE131" s="397"/>
      <c r="AF131" s="12" t="s">
        <v>209</v>
      </c>
      <c r="AG131" s="12" t="s">
        <v>1</v>
      </c>
      <c r="AH131" s="12" t="e">
        <f>VLOOKUP(AG131,BIC!$X$51:$AW$76,26,FALSE)</f>
        <v>#N/A</v>
      </c>
      <c r="AI131" s="12" t="s">
        <v>209</v>
      </c>
      <c r="AJ131" s="12" t="s">
        <v>1</v>
      </c>
      <c r="AK131" s="12" t="e">
        <f>VLOOKUP(AJ131,BIC!$T$51:$AW$76,30,FALSE)</f>
        <v>#N/A</v>
      </c>
      <c r="AL131" s="12" t="s">
        <v>209</v>
      </c>
      <c r="AM131" s="12" t="s">
        <v>1</v>
      </c>
      <c r="AN131" s="12" t="str">
        <f>VLOOKUP(AM131,BIC!$Z$51:$AW$76,24,FALSE)</f>
        <v>Alex Jack</v>
      </c>
      <c r="AO131" s="12" t="s">
        <v>209</v>
      </c>
      <c r="AP131" s="12" t="s">
        <v>1</v>
      </c>
      <c r="AQ131" s="12" t="e">
        <f>VLOOKUP(AP131,BIC!$R$51:$AW$76,32,FALSE)</f>
        <v>#N/A</v>
      </c>
      <c r="AR131" s="12" t="s">
        <v>209</v>
      </c>
      <c r="AS131" s="12" t="s">
        <v>1</v>
      </c>
      <c r="AT131" s="12" t="str">
        <f>VLOOKUP(AS131,BIC!$V$51:$AW$76,28,FALSE)</f>
        <v>Alex Jack</v>
      </c>
      <c r="AU131" s="2"/>
      <c r="AV131" s="2"/>
      <c r="AW131" s="2"/>
      <c r="AX131" s="2"/>
      <c r="AY131" s="2"/>
      <c r="AZ131" s="2"/>
      <c r="BA131" s="2"/>
      <c r="BB131" s="2"/>
      <c r="BC131" s="2"/>
      <c r="BD131" s="2"/>
      <c r="BE131" s="2"/>
      <c r="BF131" s="2"/>
      <c r="BG131" s="2"/>
      <c r="BH131" s="2"/>
    </row>
    <row r="132" spans="1:80" ht="18.95" customHeight="1">
      <c r="A132" s="9">
        <v>1</v>
      </c>
      <c r="B132" s="107"/>
      <c r="C132" s="108" t="s">
        <v>61</v>
      </c>
      <c r="D132" s="41" t="str">
        <f>IF(B132=0,"",VLOOKUP(B132,$AO$107:$AQ$122,3,FALSE))</f>
        <v/>
      </c>
      <c r="E132" s="41" t="str">
        <f>IF(B132=0,"",VLOOKUP(B132,$AU$8:$AW$23,3,FALSE))</f>
        <v/>
      </c>
      <c r="F132" s="64" t="str">
        <f>IF(C132="","",IF($AU$148="F"," ",IF($AU$148="T",IF(C132&lt;=$AK$148,"G1",IF(C132&lt;=$AN$148,"G2",IF(C132&lt;=$AQ$148,"G3",IF(C132&lt;=$AT$148,"G4","")))))))</f>
        <v/>
      </c>
      <c r="G132" s="64" t="str">
        <f>IF(C132&lt;=BN107,"AW"," ")</f>
        <v xml:space="preserve"> </v>
      </c>
      <c r="H132" s="425"/>
      <c r="I132" s="9">
        <v>1</v>
      </c>
      <c r="J132" s="107"/>
      <c r="K132" s="108" t="s">
        <v>61</v>
      </c>
      <c r="L132" s="41" t="str">
        <f>IF(J132=0,"",VLOOKUP(J132,$AO$107:$AQ$122,3,FALSE))</f>
        <v/>
      </c>
      <c r="M132" s="41" t="str">
        <f>IF(J132=0,"",VLOOKUP(J132,$AU$8:$AW$23,3,FALSE))</f>
        <v/>
      </c>
      <c r="N132" s="64" t="str">
        <f>IF(K132="","",IF($AU$148="F"," ",IF($AU$148="T",IF(K132&lt;=$AK$148,"G1",IF(K132&lt;=$AN$148,"G2",IF(K132&lt;=$AQ$148,"G3",IF(K132&lt;=$AT$148,"G4","")))))))</f>
        <v/>
      </c>
      <c r="O132" s="64" t="str">
        <f>IF(K132&lt;=BN107,"AW"," ")</f>
        <v xml:space="preserve"> </v>
      </c>
      <c r="P132" s="2"/>
      <c r="Q132" s="192" t="s">
        <v>0</v>
      </c>
      <c r="R132" s="192" t="s">
        <v>210</v>
      </c>
      <c r="S132" s="192">
        <f>IF(Q132=B132,8)+IF(Q132=B133,7)+IF(Q132=B134,6)+IF(Q132=B135,5)+IF(Q132=B136,4)+IF(Q132=B137,3)+IF(Q132=B138,2)+IF(Q132=B139,1)+IF(R132=B132,8)+IF(R132=B133,7)+IF(R132=B134,6)+IF(R132=B135,5)+IF(R132=B136,4)+IF(R132=B137,3)+IF(R132=B138,2)+IF(R132=B139,1)</f>
        <v>0</v>
      </c>
      <c r="T132" s="192">
        <f>IF(Q132=J132,8)+IF(Q132=J133,7)+IF(Q132=J134,6)+IF(Q132=J135,5)+IF(Q132=J136,4)+IF(Q132=J137,3)+IF(Q132=J138,2)+IF(Q132=J139,1)+IF(R132=J132,8)+IF(R132=J133,7)+IF(R132=J134,6)+IF(R132=J135,5)+IF(R132=J136,4)+IF(R132=J137,3)+IF(R132=J138,2)+IF(R132=J139,1)</f>
        <v>0</v>
      </c>
      <c r="U132" s="2"/>
      <c r="V132" s="95">
        <f>S132+T132</f>
        <v>0</v>
      </c>
      <c r="W132" s="12"/>
      <c r="X132" s="12"/>
      <c r="Y132" s="12"/>
      <c r="Z132" s="12"/>
      <c r="AA132" s="12"/>
      <c r="AB132" s="191"/>
      <c r="AC132" s="12"/>
      <c r="AD132" s="2"/>
      <c r="AE132" s="397" t="s">
        <v>257</v>
      </c>
      <c r="AF132" s="265" t="s">
        <v>258</v>
      </c>
      <c r="AG132" s="12" t="s">
        <v>0</v>
      </c>
      <c r="AH132" s="12" t="str">
        <f>VLOOKUP(AG132,'T K'!$X$51:$AW$76,26,FALSE)</f>
        <v>William Cowmeadow</v>
      </c>
      <c r="AI132" s="265" t="str">
        <f>AF132</f>
        <v>X</v>
      </c>
      <c r="AJ132" s="12" t="s">
        <v>0</v>
      </c>
      <c r="AK132" s="12" t="str">
        <f>VLOOKUP(AJ132,'T K'!$T$51:$AW$76,30,FALSE)</f>
        <v>Thomas Murphy</v>
      </c>
      <c r="AL132" s="265" t="str">
        <f>AI132</f>
        <v>X</v>
      </c>
      <c r="AM132" s="12" t="s">
        <v>0</v>
      </c>
      <c r="AN132" s="12" t="str">
        <f>VLOOKUP(AM132,'T K'!$Z$51:$AW$76,24,FALSE)</f>
        <v>Oliver Hewitt</v>
      </c>
      <c r="AO132" s="265" t="str">
        <f>AL132</f>
        <v>X</v>
      </c>
      <c r="AP132" s="12" t="s">
        <v>0</v>
      </c>
      <c r="AQ132" s="12" t="str">
        <f>VLOOKUP(AP132,'T K'!$R$51:$AW$76,32,FALSE)</f>
        <v>Oliver Hewitt</v>
      </c>
      <c r="AR132" s="265" t="str">
        <f>AO132</f>
        <v>X</v>
      </c>
      <c r="AS132" s="12" t="s">
        <v>0</v>
      </c>
      <c r="AT132" s="12" t="str">
        <f>VLOOKUP(AS132,'T K'!$V$51:$AW$76,28,FALSE)</f>
        <v>Rafael Ribeiro</v>
      </c>
      <c r="AU132" s="2"/>
      <c r="AV132" s="2"/>
      <c r="AW132" s="2"/>
      <c r="AX132" s="2"/>
      <c r="AY132" s="2"/>
      <c r="AZ132" s="2"/>
      <c r="BA132" s="2"/>
      <c r="BB132" s="2"/>
      <c r="BC132" s="2"/>
      <c r="BD132" s="2"/>
      <c r="BE132" s="2"/>
      <c r="BF132" s="2"/>
      <c r="BG132" s="2"/>
      <c r="BH132" s="2"/>
    </row>
    <row r="133" spans="1:80" ht="18.95" customHeight="1">
      <c r="A133" s="9">
        <v>2</v>
      </c>
      <c r="B133" s="107"/>
      <c r="C133" s="108" t="s">
        <v>61</v>
      </c>
      <c r="D133" s="41" t="str">
        <f t="shared" ref="D133:D139" si="112">IF(B133=0,"",VLOOKUP(B133,$AO$107:$AQ$122,3,FALSE))</f>
        <v/>
      </c>
      <c r="E133" s="41" t="str">
        <f t="shared" ref="E133:E139" si="113">IF(B133=0,"",VLOOKUP(B133,$AU$8:$AW$23,3,FALSE))</f>
        <v/>
      </c>
      <c r="F133" s="64" t="str">
        <f t="shared" ref="F133:F139" si="114">IF(C133="","",IF($AU$148="F"," ",IF($AU$148="T",IF(C133&lt;=$AK$148,"G1",IF(C133&lt;=$AN$148,"G2",IF(C133&lt;=$AQ$148,"G3",IF(C133&lt;=$AT$148,"G4","")))))))</f>
        <v/>
      </c>
      <c r="G133" s="64" t="str">
        <f t="shared" ref="G133:G139" si="115">IF(C133&lt;=BN108,"AW"," ")</f>
        <v xml:space="preserve"> </v>
      </c>
      <c r="H133" s="426"/>
      <c r="I133" s="9">
        <v>2</v>
      </c>
      <c r="J133" s="107"/>
      <c r="K133" s="108" t="s">
        <v>61</v>
      </c>
      <c r="L133" s="41" t="str">
        <f t="shared" ref="L133:L139" si="116">IF(J133=0,"",VLOOKUP(J133,$AO$107:$AQ$122,3,FALSE))</f>
        <v/>
      </c>
      <c r="M133" s="41" t="str">
        <f t="shared" ref="M133:M139" si="117">IF(J133=0,"",VLOOKUP(J133,$AU$8:$AW$23,3,FALSE))</f>
        <v/>
      </c>
      <c r="N133" s="64" t="str">
        <f t="shared" ref="N133:N139" si="118">IF(K133="","",IF($AU$148="F"," ",IF($AU$148="T",IF(K133&lt;=$AK$148,"G1",IF(K133&lt;=$AN$148,"G2",IF(K133&lt;=$AQ$148,"G3",IF(K133&lt;=$AT$148,"G4","")))))))</f>
        <v/>
      </c>
      <c r="O133" s="64" t="str">
        <f t="shared" ref="O133:O139" si="119">IF(K133&lt;=BN108,"AW"," ")</f>
        <v xml:space="preserve"> </v>
      </c>
      <c r="P133" s="2"/>
      <c r="Q133" s="48" t="s">
        <v>190</v>
      </c>
      <c r="R133" s="48" t="s">
        <v>191</v>
      </c>
      <c r="S133" s="48">
        <f>IF(Q133=B132,8)+IF(Q133=B133,7)+IF(Q133=B134,6)+IF(Q133=B135,5)+IF(Q133=B136,4)+IF(Q133=B137,3)+IF(Q133=B138,2)+IF(Q133=B139,1)+IF(R133=B132,8)+IF(R133=B133,7)+IF(R133=B134,6)+IF(R133=B135,5)+IF(R133=B136,4)+IF(R133=B137,3)+IF(R133=B138,2)+IF(R133=B139,1)</f>
        <v>0</v>
      </c>
      <c r="T133" s="48">
        <f>IF(R133=J132,8)+IF(R133=J133,7)+IF(R133=J134,6)+IF(R133=J135,5)+IF(R133=J136,4)+IF(R133=J137,3)+IF(R133=J138,2)+IF(R133=J139,1)+IF(Q133=J132,8)+IF(Q133=J133,7)+IF(Q133=J134,6)+IF(Q133=J135,5)+IF(Q133=J136,4)+IF(Q133=J137,3)+IF(Q133=J138,2)+IF(Q133=J139,1)</f>
        <v>0</v>
      </c>
      <c r="U133" s="2"/>
      <c r="V133" s="12"/>
      <c r="W133" s="12">
        <f>S133+T133</f>
        <v>0</v>
      </c>
      <c r="X133" s="12"/>
      <c r="Y133" s="12"/>
      <c r="Z133" s="12"/>
      <c r="AA133" s="12"/>
      <c r="AB133" s="191"/>
      <c r="AC133" s="12"/>
      <c r="AD133" s="2"/>
      <c r="AE133" s="397"/>
      <c r="AF133" s="265" t="s">
        <v>259</v>
      </c>
      <c r="AG133" s="12" t="s">
        <v>1</v>
      </c>
      <c r="AH133" s="12" t="str">
        <f>VLOOKUP(AG133,'T K'!$X$51:$AW$76,26,FALSE)</f>
        <v>Max Carnell</v>
      </c>
      <c r="AI133" s="265" t="str">
        <f>AF133</f>
        <v>XX</v>
      </c>
      <c r="AJ133" s="12" t="s">
        <v>1</v>
      </c>
      <c r="AK133" s="12" t="str">
        <f>VLOOKUP(AJ133,'T K'!$T$51:$AW$76,30,FALSE)</f>
        <v>Joe Osler</v>
      </c>
      <c r="AL133" s="265" t="str">
        <f>AI133</f>
        <v>XX</v>
      </c>
      <c r="AM133" s="12" t="s">
        <v>1</v>
      </c>
      <c r="AN133" s="12" t="str">
        <f>VLOOKUP(AM133,'T K'!$Z$51:$AW$76,24,FALSE)</f>
        <v>Rafael Ribeiro</v>
      </c>
      <c r="AO133" s="265" t="str">
        <f>AL133</f>
        <v>XX</v>
      </c>
      <c r="AP133" s="12" t="s">
        <v>1</v>
      </c>
      <c r="AQ133" s="12" t="str">
        <f>VLOOKUP(AP133,'T K'!$R$51:$AW$76,32,FALSE)</f>
        <v>Rafael Ribeiro</v>
      </c>
      <c r="AR133" s="265" t="str">
        <f>AO133</f>
        <v>XX</v>
      </c>
      <c r="AS133" s="12" t="s">
        <v>1</v>
      </c>
      <c r="AT133" s="12" t="str">
        <f>VLOOKUP(AS133,'T K'!$V$51:$AW$76,28,FALSE)</f>
        <v>Oliver Hewitt</v>
      </c>
      <c r="AU133" s="2"/>
      <c r="AV133" s="2"/>
      <c r="AW133" s="2"/>
      <c r="AX133" s="2"/>
      <c r="AY133" s="2"/>
      <c r="AZ133" s="2"/>
      <c r="BA133" s="2"/>
      <c r="BB133" s="2"/>
      <c r="BC133" s="2"/>
      <c r="BD133" s="2"/>
      <c r="BE133" s="2"/>
      <c r="BF133" s="2"/>
      <c r="BG133" s="2"/>
      <c r="BH133" s="2"/>
    </row>
    <row r="134" spans="1:80" ht="18.95" customHeight="1">
      <c r="A134" s="9">
        <v>3</v>
      </c>
      <c r="B134" s="107"/>
      <c r="C134" s="108" t="s">
        <v>61</v>
      </c>
      <c r="D134" s="41" t="str">
        <f>IF(B134=0,"",VLOOKUP(B134,$AO$107:$AQ$122,3,FALSE))</f>
        <v/>
      </c>
      <c r="E134" s="41" t="str">
        <f>IF(B134=0,"",VLOOKUP(B134,$AU$8:$AW$23,3,FALSE))</f>
        <v/>
      </c>
      <c r="F134" s="64" t="str">
        <f t="shared" si="114"/>
        <v/>
      </c>
      <c r="G134" s="64" t="str">
        <f t="shared" si="115"/>
        <v xml:space="preserve"> </v>
      </c>
      <c r="H134" s="426"/>
      <c r="I134" s="9">
        <v>3</v>
      </c>
      <c r="J134" s="107"/>
      <c r="K134" s="108" t="s">
        <v>61</v>
      </c>
      <c r="L134" s="41" t="str">
        <f>IF(J134=0,"",VLOOKUP(J134,$AO$107:$AQ$122,3,FALSE))</f>
        <v/>
      </c>
      <c r="M134" s="41" t="str">
        <f t="shared" si="117"/>
        <v/>
      </c>
      <c r="N134" s="64" t="str">
        <f t="shared" si="118"/>
        <v/>
      </c>
      <c r="O134" s="64" t="str">
        <f t="shared" si="119"/>
        <v xml:space="preserve"> </v>
      </c>
      <c r="P134" s="2"/>
      <c r="Q134" s="48" t="s">
        <v>1</v>
      </c>
      <c r="R134" s="48" t="s">
        <v>209</v>
      </c>
      <c r="S134" s="48">
        <f>IF(Q134=B132,8)+IF(Q134=B133,7)+IF(Q134=B134,6)+IF(Q134=B135,5)+IF(Q134=B136,4)+IF(Q134=B137,3)+IF(Q134=B138,2)+IF(Q134=B139,1)+IF(R134=B132,8)+IF(R134=B133,7)+IF(R134=B134,6)+IF(R134=B135,5)+IF(R134=B136,4)+IF(R134=B137,3)+IF(R134=B138,2)+IF(R134=B139,1)</f>
        <v>0</v>
      </c>
      <c r="T134" s="48">
        <f>IF(R134=J132,8)+IF(R134=J133,7)+IF(R134=J134,6)+IF(R134=J135,5)+IF(R134=J136,4)+IF(R134=J137,3)+IF(R134=J138,2)+IF(R134=J139,1)+IF(Q134=J132,8)+IF(Q134=J133,7)+IF(Q134=J134,6)+IF(Q134=J135,5)+IF(Q134=J136,4)+IF(Q134=J137,3)+IF(Q134=J138,2)+IF(Q134=J139,1)</f>
        <v>0</v>
      </c>
      <c r="U134" s="2"/>
      <c r="V134" s="12"/>
      <c r="W134" s="12"/>
      <c r="X134" s="12">
        <f>S134+T134</f>
        <v>0</v>
      </c>
      <c r="Y134" s="12"/>
      <c r="Z134" s="12"/>
      <c r="AA134" s="12"/>
      <c r="AB134" s="191"/>
      <c r="AC134" s="12"/>
      <c r="AD134" s="2"/>
      <c r="AE134" s="397" t="s">
        <v>216</v>
      </c>
      <c r="AF134" s="12" t="s">
        <v>20</v>
      </c>
      <c r="AG134" s="12" t="s">
        <v>0</v>
      </c>
      <c r="AH134" s="12" t="str">
        <f>VLOOKUP(AG134,'OXF C'!$X$51:$AW$76,26,FALSE)</f>
        <v>Jacob Powell</v>
      </c>
      <c r="AI134" s="12" t="s">
        <v>20</v>
      </c>
      <c r="AJ134" s="12" t="s">
        <v>0</v>
      </c>
      <c r="AK134" s="12" t="str">
        <f>VLOOKUP(AJ134,'OXF C'!$T$51:$AW$76,30,FALSE)</f>
        <v>Oliver Hudson</v>
      </c>
      <c r="AL134" s="12" t="s">
        <v>20</v>
      </c>
      <c r="AM134" s="12" t="s">
        <v>0</v>
      </c>
      <c r="AN134" s="12" t="str">
        <f>VLOOKUP(AM134,'OXF C'!$Z$51:$AW$76,24,FALSE)</f>
        <v>Robby Crowther</v>
      </c>
      <c r="AO134" s="12" t="s">
        <v>20</v>
      </c>
      <c r="AP134" s="12" t="s">
        <v>0</v>
      </c>
      <c r="AQ134" s="12" t="str">
        <f>VLOOKUP(AP134,'OXF C'!$R$51:$AW$76,32,FALSE)</f>
        <v>Robby Crowther</v>
      </c>
      <c r="AR134" s="12" t="s">
        <v>20</v>
      </c>
      <c r="AS134" s="12" t="s">
        <v>0</v>
      </c>
      <c r="AT134" s="12" t="str">
        <f>VLOOKUP(AS134,'OXF C'!$V$51:$AW$76,28,FALSE)</f>
        <v>Robby Crowther</v>
      </c>
      <c r="AU134" s="2"/>
      <c r="AV134" s="2"/>
      <c r="AW134" s="2"/>
      <c r="AX134" s="2"/>
      <c r="AY134" s="2"/>
      <c r="AZ134" s="2"/>
      <c r="BA134" s="2"/>
      <c r="BB134" s="2"/>
      <c r="BC134" s="2"/>
      <c r="BD134" s="2"/>
      <c r="BE134" s="2"/>
      <c r="BF134" s="2"/>
      <c r="BG134" s="2"/>
      <c r="BH134" s="2"/>
    </row>
    <row r="135" spans="1:80" ht="18.95" customHeight="1">
      <c r="A135" s="9">
        <v>4</v>
      </c>
      <c r="B135" s="107"/>
      <c r="C135" s="108" t="s">
        <v>61</v>
      </c>
      <c r="D135" s="41" t="str">
        <f t="shared" si="112"/>
        <v/>
      </c>
      <c r="E135" s="41" t="str">
        <f t="shared" si="113"/>
        <v/>
      </c>
      <c r="F135" s="64" t="str">
        <f t="shared" si="114"/>
        <v/>
      </c>
      <c r="G135" s="64" t="str">
        <f t="shared" si="115"/>
        <v xml:space="preserve"> </v>
      </c>
      <c r="H135" s="426"/>
      <c r="I135" s="9">
        <v>4</v>
      </c>
      <c r="J135" s="107"/>
      <c r="K135" s="108" t="s">
        <v>61</v>
      </c>
      <c r="L135" s="41" t="str">
        <f t="shared" si="116"/>
        <v/>
      </c>
      <c r="M135" s="41" t="str">
        <f t="shared" si="117"/>
        <v/>
      </c>
      <c r="N135" s="64" t="str">
        <f t="shared" si="118"/>
        <v/>
      </c>
      <c r="O135" s="64" t="str">
        <f t="shared" si="119"/>
        <v xml:space="preserve"> </v>
      </c>
      <c r="P135" s="2"/>
      <c r="Q135" s="264" t="s">
        <v>258</v>
      </c>
      <c r="R135" s="264" t="s">
        <v>259</v>
      </c>
      <c r="S135" s="48">
        <f>IF(Q135=B132,8)+IF(Q135=B133,7)+IF(Q135=B134,6)+IF(Q135=B135,5)+IF(Q135=B136,4)+IF(Q135=B137,3)+IF(Q135=B138,2)+IF(Q135=B139,1)+IF(R135=B132,8)+IF(R135=B133,7)+IF(R135=B134,6)+IF(R135=B135,5)+IF(R135=B136,4)+IF(R135=B137,3)+IF(R135=B138,2)+IF(R135=B139,1)</f>
        <v>0</v>
      </c>
      <c r="T135" s="48">
        <f>IF(R135=J132,8)+IF(R135=J133,7)+IF(R135=J134,6)+IF(R135=J135,5)+IF(R135=J136,4)+IF(R135=J137,3)+IF(R135=J138,2)+IF(R135=J139,1)+IF(Q135=J132,8)+IF(Q135=J133,7)+IF(Q135=J134,6)+IF(Q135=J135,5)+IF(Q135=J136,4)+IF(Q135=J137,3)+IF(Q135=J138,2)+IF(Q135=J139,1)</f>
        <v>0</v>
      </c>
      <c r="U135" s="2"/>
      <c r="V135" s="12"/>
      <c r="W135" s="12"/>
      <c r="X135" s="12"/>
      <c r="Y135" s="12">
        <f>S135+T135</f>
        <v>0</v>
      </c>
      <c r="Z135" s="12"/>
      <c r="AA135" s="12"/>
      <c r="AB135" s="191"/>
      <c r="AC135" s="12"/>
      <c r="AD135" s="2"/>
      <c r="AE135" s="397"/>
      <c r="AF135" s="12" t="s">
        <v>19</v>
      </c>
      <c r="AG135" s="12" t="s">
        <v>1</v>
      </c>
      <c r="AH135" s="12" t="str">
        <f>VLOOKUP(AG135,'OXF C'!$X$51:$AW$76,26,FALSE)</f>
        <v>Oliver Hudson</v>
      </c>
      <c r="AI135" s="12" t="s">
        <v>19</v>
      </c>
      <c r="AJ135" s="12" t="s">
        <v>1</v>
      </c>
      <c r="AK135" s="12" t="str">
        <f>VLOOKUP(AJ135,'OXF C'!$T$51:$AW$76,30,FALSE)</f>
        <v>Benedict Diment</v>
      </c>
      <c r="AL135" s="12" t="s">
        <v>19</v>
      </c>
      <c r="AM135" s="12" t="s">
        <v>1</v>
      </c>
      <c r="AN135" s="12" t="str">
        <f>VLOOKUP(AM135,'OXF C'!$Z$51:$AW$76,24,FALSE)</f>
        <v>Jacob Powell</v>
      </c>
      <c r="AO135" s="12" t="s">
        <v>19</v>
      </c>
      <c r="AP135" s="12" t="s">
        <v>1</v>
      </c>
      <c r="AQ135" s="12" t="str">
        <f>VLOOKUP(AP135,'OXF C'!$R$51:$AW$76,32,FALSE)</f>
        <v>Benedict Diment</v>
      </c>
      <c r="AR135" s="12" t="s">
        <v>19</v>
      </c>
      <c r="AS135" s="12" t="s">
        <v>1</v>
      </c>
      <c r="AT135" s="12" t="str">
        <f>VLOOKUP(AS135,'OXF C'!$V$51:$AW$76,28,FALSE)</f>
        <v>Jonathan Taylor</v>
      </c>
      <c r="AU135" s="2"/>
      <c r="AV135" s="2"/>
      <c r="AW135" s="2"/>
      <c r="AX135" s="2"/>
      <c r="AY135" s="2"/>
      <c r="AZ135" s="2"/>
      <c r="BA135" s="2"/>
      <c r="BB135" s="2"/>
      <c r="BC135" s="2"/>
      <c r="BD135" s="2"/>
      <c r="BE135" s="2"/>
      <c r="BF135" s="2"/>
      <c r="BG135" s="2"/>
      <c r="BH135" s="2"/>
    </row>
    <row r="136" spans="1:80" ht="18.95" customHeight="1">
      <c r="A136" s="9">
        <v>5</v>
      </c>
      <c r="B136" s="107"/>
      <c r="C136" s="108" t="s">
        <v>61</v>
      </c>
      <c r="D136" s="41" t="str">
        <f t="shared" si="112"/>
        <v/>
      </c>
      <c r="E136" s="41" t="str">
        <f t="shared" si="113"/>
        <v/>
      </c>
      <c r="F136" s="64" t="str">
        <f t="shared" si="114"/>
        <v/>
      </c>
      <c r="G136" s="64" t="str">
        <f t="shared" si="115"/>
        <v xml:space="preserve"> </v>
      </c>
      <c r="H136" s="426"/>
      <c r="I136" s="9">
        <v>5</v>
      </c>
      <c r="J136" s="107"/>
      <c r="K136" s="108" t="s">
        <v>61</v>
      </c>
      <c r="L136" s="41" t="str">
        <f t="shared" si="116"/>
        <v/>
      </c>
      <c r="M136" s="41" t="str">
        <f t="shared" si="117"/>
        <v/>
      </c>
      <c r="N136" s="64" t="str">
        <f t="shared" si="118"/>
        <v/>
      </c>
      <c r="O136" s="64" t="str">
        <f t="shared" si="119"/>
        <v xml:space="preserve"> </v>
      </c>
      <c r="P136" s="2"/>
      <c r="Q136" s="48" t="s">
        <v>20</v>
      </c>
      <c r="R136" s="48" t="s">
        <v>19</v>
      </c>
      <c r="S136" s="48">
        <f>IF(Q136=B132,8)+IF(Q136=B133,7)+IF(Q136=B134,6)+IF(Q136=B135,5)+IF(Q136=B136,4)+IF(Q136=B137,3)+IF(Q136=B138,2)+IF(Q136=B139,1)+IF(R136=B132,8)+IF(R136=B133,7)+IF(R136=B134,6)+IF(R136=B135,5)+IF(R136=B136,4)+IF(R136=B137,3)+IF(R136=B138,2)+IF(R136=B139,1)</f>
        <v>0</v>
      </c>
      <c r="T136" s="48">
        <f>IF(R136=J132,8)+IF(R136=J133,7)+IF(R136=J134,6)+IF(R136=J135,5)+IF(R136=J136,4)+IF(R136=J137,3)+IF(R136=J138,2)+IF(R136=J139,1)+IF(Q136=J132,8)+IF(Q136=J133,7)+IF(Q136=J134,6)+IF(Q136=J135,5)+IF(Q136=J136,4)+IF(Q136=J137,3)+IF(Q136=J138,2)+IF(Q136=J139,1)</f>
        <v>0</v>
      </c>
      <c r="U136" s="2"/>
      <c r="V136" s="12"/>
      <c r="W136" s="12"/>
      <c r="X136" s="12"/>
      <c r="Y136" s="12"/>
      <c r="Z136" s="12">
        <f>S136+T136</f>
        <v>0</v>
      </c>
      <c r="AA136" s="12"/>
      <c r="AB136" s="191"/>
      <c r="AC136" s="12"/>
      <c r="AD136" s="2"/>
      <c r="AE136" s="397" t="s">
        <v>223</v>
      </c>
      <c r="AF136" s="12" t="s">
        <v>188</v>
      </c>
      <c r="AG136" s="12" t="s">
        <v>0</v>
      </c>
      <c r="AH136" s="12" t="str">
        <f>VLOOKUP(AG136,RAD!$X$51:$AW$76,26,FALSE)</f>
        <v>Owen Snuggs</v>
      </c>
      <c r="AI136" s="12" t="s">
        <v>188</v>
      </c>
      <c r="AJ136" s="12" t="s">
        <v>0</v>
      </c>
      <c r="AK136" s="12" t="str">
        <f>VLOOKUP(AJ136,RAD!$T$51:$AW$76,30,FALSE)</f>
        <v>TJ McClimont</v>
      </c>
      <c r="AL136" s="12" t="s">
        <v>188</v>
      </c>
      <c r="AM136" s="12" t="s">
        <v>0</v>
      </c>
      <c r="AN136" s="12" t="str">
        <f>VLOOKUP(AM136,RAD!$Z$51:$AW$76,24,FALSE)</f>
        <v>TJ McClimont</v>
      </c>
      <c r="AO136" s="12" t="s">
        <v>188</v>
      </c>
      <c r="AP136" s="12" t="s">
        <v>0</v>
      </c>
      <c r="AQ136" s="12" t="str">
        <f>VLOOKUP(AP136,RAD!$R$51:$AW$76,32,FALSE)</f>
        <v>Jonathan Hancox</v>
      </c>
      <c r="AR136" s="12" t="s">
        <v>188</v>
      </c>
      <c r="AS136" s="12" t="s">
        <v>0</v>
      </c>
      <c r="AT136" s="12" t="str">
        <f>VLOOKUP(AS136,RAD!$V$51:$AW$76,28,FALSE)</f>
        <v>Daniel Stockell</v>
      </c>
      <c r="AU136" s="2"/>
      <c r="AV136" s="2"/>
      <c r="AW136" s="2"/>
      <c r="AX136" s="2"/>
      <c r="AY136" s="2"/>
      <c r="AZ136" s="2"/>
      <c r="BA136" s="2"/>
      <c r="BB136" s="2"/>
      <c r="BC136" s="2"/>
      <c r="BD136" s="2"/>
      <c r="BE136" s="2"/>
      <c r="BF136" s="2"/>
      <c r="BG136" s="2"/>
      <c r="BH136" s="2"/>
    </row>
    <row r="137" spans="1:80" ht="18.95" customHeight="1">
      <c r="A137" s="9">
        <v>6</v>
      </c>
      <c r="B137" s="107"/>
      <c r="C137" s="108" t="s">
        <v>61</v>
      </c>
      <c r="D137" s="41" t="str">
        <f t="shared" si="112"/>
        <v/>
      </c>
      <c r="E137" s="41" t="str">
        <f t="shared" si="113"/>
        <v/>
      </c>
      <c r="F137" s="64" t="str">
        <f t="shared" si="114"/>
        <v/>
      </c>
      <c r="G137" s="64" t="str">
        <f t="shared" si="115"/>
        <v xml:space="preserve"> </v>
      </c>
      <c r="H137" s="426"/>
      <c r="I137" s="9">
        <v>6</v>
      </c>
      <c r="J137" s="107"/>
      <c r="K137" s="108" t="s">
        <v>61</v>
      </c>
      <c r="L137" s="41" t="str">
        <f t="shared" si="116"/>
        <v/>
      </c>
      <c r="M137" s="41" t="str">
        <f t="shared" si="117"/>
        <v/>
      </c>
      <c r="N137" s="64" t="str">
        <f t="shared" si="118"/>
        <v/>
      </c>
      <c r="O137" s="64" t="str">
        <f t="shared" si="119"/>
        <v xml:space="preserve"> </v>
      </c>
      <c r="P137" s="2"/>
      <c r="Q137" s="48" t="s">
        <v>188</v>
      </c>
      <c r="R137" s="48" t="s">
        <v>189</v>
      </c>
      <c r="S137" s="48">
        <f>IF(Q137=B132,8)+IF(Q137=B133,7)+IF(Q137=B134,6)+IF(Q137=B135,5)+IF(Q137=B136,4)+IF(Q137=B137,3)+IF(Q137=B138,2)+IF(Q137=B139,1)+IF(R137=B132,8)+IF(R137=B133,7)+IF(R137=B134,6)+IF(R137=B135,5)+IF(R137=B136,4)+IF(R137=B137,3)+IF(R137=B138,2)+IF(R137=B139,1)</f>
        <v>0</v>
      </c>
      <c r="T137" s="48">
        <f>IF(R137=J132,8)+IF(R137=J133,7)+IF(R137=J134,6)+IF(R137=J135,5)+IF(R137=J136,4)+IF(R137=J137,3)+IF(R137=J138,2)+IF(R137=J139,1)+IF(Q137=J132,8)+IF(Q137=J133,7)+IF(Q137=J134,6)+IF(Q137=J135,5)+IF(Q137=J136,4)+IF(Q137=J137,3)+IF(Q137=J138,2)+IF(Q137=J139,1)</f>
        <v>0</v>
      </c>
      <c r="U137" s="2"/>
      <c r="V137" s="12"/>
      <c r="W137" s="12"/>
      <c r="X137" s="12"/>
      <c r="Y137" s="12"/>
      <c r="Z137" s="12"/>
      <c r="AA137" s="12">
        <f>S137+T137</f>
        <v>0</v>
      </c>
      <c r="AB137" s="191"/>
      <c r="AC137" s="12"/>
      <c r="AD137" s="2"/>
      <c r="AE137" s="397"/>
      <c r="AF137" s="12" t="s">
        <v>189</v>
      </c>
      <c r="AG137" s="12" t="s">
        <v>1</v>
      </c>
      <c r="AH137" s="12" t="str">
        <f>VLOOKUP(AG137,RAD!$X$51:$AW$76,26,FALSE)</f>
        <v>Daniel Stockell</v>
      </c>
      <c r="AI137" s="12" t="s">
        <v>189</v>
      </c>
      <c r="AJ137" s="12" t="s">
        <v>1</v>
      </c>
      <c r="AK137" s="12" t="str">
        <f>VLOOKUP(AJ137,RAD!$T$51:$AW$76,30,FALSE)</f>
        <v>Owen Snuggs</v>
      </c>
      <c r="AL137" s="12" t="s">
        <v>189</v>
      </c>
      <c r="AM137" s="12" t="s">
        <v>1</v>
      </c>
      <c r="AN137" s="12" t="str">
        <f>VLOOKUP(AM137,RAD!$Z$51:$AW$76,24,FALSE)</f>
        <v>Daniel Potter</v>
      </c>
      <c r="AO137" s="12" t="s">
        <v>189</v>
      </c>
      <c r="AP137" s="12" t="s">
        <v>1</v>
      </c>
      <c r="AQ137" s="12" t="str">
        <f>VLOOKUP(AP137,RAD!$R$51:$AW$76,32,FALSE)</f>
        <v>Blake Strickland-Bennett</v>
      </c>
      <c r="AR137" s="12" t="s">
        <v>189</v>
      </c>
      <c r="AS137" s="12" t="s">
        <v>1</v>
      </c>
      <c r="AT137" s="12" t="str">
        <f>VLOOKUP(AS137,RAD!$V$51:$AW$76,28,FALSE)</f>
        <v>Daniel Potter</v>
      </c>
      <c r="AU137" s="2"/>
      <c r="AV137" s="2"/>
      <c r="AW137" s="2"/>
      <c r="AX137" s="2"/>
      <c r="AY137" s="2"/>
      <c r="AZ137" s="2"/>
      <c r="BA137" s="2"/>
      <c r="BB137" s="2"/>
      <c r="BC137" s="2"/>
      <c r="BD137" s="2"/>
      <c r="BE137" s="2"/>
      <c r="BF137" s="2"/>
      <c r="BG137" s="2"/>
      <c r="BH137" s="2"/>
    </row>
    <row r="138" spans="1:80" ht="18.95" customHeight="1">
      <c r="A138" s="9">
        <v>7</v>
      </c>
      <c r="B138" s="107"/>
      <c r="C138" s="108" t="s">
        <v>61</v>
      </c>
      <c r="D138" s="41" t="str">
        <f t="shared" si="112"/>
        <v/>
      </c>
      <c r="E138" s="41" t="str">
        <f t="shared" si="113"/>
        <v/>
      </c>
      <c r="F138" s="64" t="str">
        <f t="shared" si="114"/>
        <v/>
      </c>
      <c r="G138" s="64" t="str">
        <f t="shared" si="115"/>
        <v xml:space="preserve"> </v>
      </c>
      <c r="H138" s="426"/>
      <c r="I138" s="9">
        <v>7</v>
      </c>
      <c r="J138" s="107"/>
      <c r="K138" s="108" t="s">
        <v>61</v>
      </c>
      <c r="L138" s="41" t="str">
        <f t="shared" si="116"/>
        <v/>
      </c>
      <c r="M138" s="41" t="str">
        <f t="shared" si="117"/>
        <v/>
      </c>
      <c r="N138" s="64" t="str">
        <f t="shared" si="118"/>
        <v/>
      </c>
      <c r="O138" s="64" t="str">
        <f t="shared" si="119"/>
        <v xml:space="preserve"> </v>
      </c>
      <c r="P138" s="2"/>
      <c r="Q138" s="48" t="s">
        <v>227</v>
      </c>
      <c r="R138" s="48" t="s">
        <v>228</v>
      </c>
      <c r="S138" s="48">
        <f>IF(Q138=B132,8)+IF(Q138=B133,7)+IF(Q138=B134,6)+IF(Q138=B135,5)+IF(Q138=B136,4)+IF(Q138=B137,3)+IF(Q138=B138,2)+IF(Q138=B139,1)+IF(R138=B132,8)+IF(R138=B133,7)+IF(R138=B134,6)+IF(R138=B135,5)+IF(R138=B136,4)+IF(R138=B137,3)+IF(R138=B138,2)+IF(R138=B139,1)</f>
        <v>0</v>
      </c>
      <c r="T138" s="48">
        <f>IF(R138=J132,8)+IF(R138=J133,7)+IF(R138=J134,6)+IF(R138=J135,5)+IF(R138=J136,4)+IF(R138=J137,3)+IF(R138=J138,2)+IF(R138=J139,1)+IF(Q138=J132,8)+IF(Q138=J133,7)+IF(Q138=J134,6)+IF(Q138=J135,5)+IF(Q138=J136,4)+IF(Q138=J137,3)+IF(Q138=J138,2)+IF(Q138=J139,1)</f>
        <v>0</v>
      </c>
      <c r="U138" s="2"/>
      <c r="V138" s="12"/>
      <c r="W138" s="12"/>
      <c r="X138" s="12"/>
      <c r="Y138" s="12"/>
      <c r="Z138" s="12"/>
      <c r="AA138" s="12"/>
      <c r="AB138" s="191">
        <f>S138+T138</f>
        <v>0</v>
      </c>
      <c r="AC138" s="12"/>
      <c r="AD138" s="2"/>
      <c r="AE138" s="397" t="s">
        <v>224</v>
      </c>
      <c r="AF138" s="12" t="s">
        <v>227</v>
      </c>
      <c r="AG138" s="12" t="s">
        <v>0</v>
      </c>
      <c r="AH138" s="12" t="e">
        <f>VLOOKUP(AG138,WHH!$X$51:$AW$76,26,FALSE)</f>
        <v>#N/A</v>
      </c>
      <c r="AI138" s="12" t="s">
        <v>227</v>
      </c>
      <c r="AJ138" s="12" t="s">
        <v>0</v>
      </c>
      <c r="AK138" s="12" t="e">
        <f>VLOOKUP(AJ138,WHH!$T$51:$AW$76,30,FALSE)</f>
        <v>#N/A</v>
      </c>
      <c r="AL138" s="12" t="s">
        <v>227</v>
      </c>
      <c r="AM138" s="12" t="s">
        <v>0</v>
      </c>
      <c r="AN138" s="12" t="e">
        <f>VLOOKUP(AM138,WHH!$Z$51:$AW$76,24,FALSE)</f>
        <v>#N/A</v>
      </c>
      <c r="AO138" s="12" t="s">
        <v>227</v>
      </c>
      <c r="AP138" s="12" t="s">
        <v>0</v>
      </c>
      <c r="AQ138" s="12" t="e">
        <f>VLOOKUP(AP138,WHH!$R$51:$AW$76,32,FALSE)</f>
        <v>#N/A</v>
      </c>
      <c r="AR138" s="12" t="s">
        <v>227</v>
      </c>
      <c r="AS138" s="12" t="s">
        <v>0</v>
      </c>
      <c r="AT138" s="12" t="e">
        <f>VLOOKUP(AS138,WHH!$V$51:$AW$76,28,FALSE)</f>
        <v>#N/A</v>
      </c>
      <c r="AU138" s="2"/>
      <c r="AV138" s="2"/>
      <c r="AW138" s="2"/>
      <c r="AX138" s="2"/>
      <c r="AY138" s="2"/>
      <c r="AZ138" s="2"/>
      <c r="BA138" s="2"/>
      <c r="BB138" s="2"/>
      <c r="BC138" s="2"/>
      <c r="BD138" s="2"/>
      <c r="BE138" s="2"/>
      <c r="BF138" s="2"/>
      <c r="BG138" s="2"/>
      <c r="BH138" s="2"/>
      <c r="BZ138" s="43"/>
      <c r="CA138" s="43"/>
      <c r="CB138" s="43"/>
    </row>
    <row r="139" spans="1:80" ht="18.95" customHeight="1">
      <c r="A139" s="9">
        <v>8</v>
      </c>
      <c r="B139" s="107"/>
      <c r="C139" s="108" t="s">
        <v>61</v>
      </c>
      <c r="D139" s="41" t="str">
        <f t="shared" si="112"/>
        <v/>
      </c>
      <c r="E139" s="41" t="str">
        <f t="shared" si="113"/>
        <v/>
      </c>
      <c r="F139" s="64" t="str">
        <f t="shared" si="114"/>
        <v/>
      </c>
      <c r="G139" s="64" t="str">
        <f t="shared" si="115"/>
        <v xml:space="preserve"> </v>
      </c>
      <c r="H139" s="427"/>
      <c r="I139" s="9">
        <v>8</v>
      </c>
      <c r="J139" s="107"/>
      <c r="K139" s="108" t="s">
        <v>61</v>
      </c>
      <c r="L139" s="41" t="str">
        <f t="shared" si="116"/>
        <v/>
      </c>
      <c r="M139" s="41" t="str">
        <f t="shared" si="117"/>
        <v/>
      </c>
      <c r="N139" s="64" t="str">
        <f t="shared" si="118"/>
        <v/>
      </c>
      <c r="O139" s="64" t="str">
        <f t="shared" si="119"/>
        <v xml:space="preserve"> </v>
      </c>
      <c r="P139" s="2"/>
      <c r="Q139" s="48" t="s">
        <v>208</v>
      </c>
      <c r="R139" s="48" t="s">
        <v>211</v>
      </c>
      <c r="S139" s="48">
        <f>IF(Q139=B132,8)+IF(Q139=B133,7)+IF(Q139=B134,6)+IF(Q139=B135,5)+IF(Q139=B136,4)+IF(Q139=B137,3)+IF(Q139=B138,2)+IF(Q139=B139,1)+IF(R139=B132,8)+IF(R139=B133,7)+IF(R139=B134,6)+IF(R139=B135,5)+IF(R139=B136,4)+IF(R139=B137,3)+IF(R139=B138,2)+IF(R139=B139,1)</f>
        <v>0</v>
      </c>
      <c r="T139" s="48">
        <f>IF(R139=J132,8)+IF(R139=J133,7)+IF(R139=J134,6)+IF(R139=J135,5)+IF(R139=J136,4)+IF(R139=J137,3)+IF(R139=J138,2)+IF(R139=J139,1)+IF(Q139=J132,8)+IF(Q139=J133,7)+IF(Q139=J134,6)+IF(Q139=J135,5)+IF(Q139=J136,4)+IF(Q139=J137,3)+IF(Q139=J138,2)+IF(Q139=J139,1)</f>
        <v>0</v>
      </c>
      <c r="U139" s="2"/>
      <c r="V139" s="12"/>
      <c r="W139" s="12"/>
      <c r="X139" s="12"/>
      <c r="Y139" s="12"/>
      <c r="Z139" s="12"/>
      <c r="AA139" s="12"/>
      <c r="AB139" s="191"/>
      <c r="AC139" s="12">
        <f>S139+T139</f>
        <v>0</v>
      </c>
      <c r="AD139" s="2"/>
      <c r="AE139" s="397"/>
      <c r="AF139" s="12" t="s">
        <v>228</v>
      </c>
      <c r="AG139" s="12" t="s">
        <v>1</v>
      </c>
      <c r="AH139" s="12" t="e">
        <f>VLOOKUP(AG139,WHH!$X$51:$AW$76,26,FALSE)</f>
        <v>#N/A</v>
      </c>
      <c r="AI139" s="12" t="s">
        <v>228</v>
      </c>
      <c r="AJ139" s="12" t="s">
        <v>1</v>
      </c>
      <c r="AK139" s="12" t="e">
        <f>VLOOKUP(AJ139,WHH!$T$51:$AW$76,30,FALSE)</f>
        <v>#N/A</v>
      </c>
      <c r="AL139" s="12" t="s">
        <v>228</v>
      </c>
      <c r="AM139" s="12" t="s">
        <v>1</v>
      </c>
      <c r="AN139" s="12" t="e">
        <f>VLOOKUP(AM139,WHH!$Z$51:$AW$76,24,FALSE)</f>
        <v>#N/A</v>
      </c>
      <c r="AO139" s="12" t="s">
        <v>228</v>
      </c>
      <c r="AP139" s="12" t="s">
        <v>1</v>
      </c>
      <c r="AQ139" s="12" t="e">
        <f>VLOOKUP(AP139,WHH!$R$51:$AW$76,32,FALSE)</f>
        <v>#N/A</v>
      </c>
      <c r="AR139" s="12" t="s">
        <v>228</v>
      </c>
      <c r="AS139" s="12" t="s">
        <v>1</v>
      </c>
      <c r="AT139" s="12" t="e">
        <f>VLOOKUP(AS139,WHH!$V$51:$AW$76,28,FALSE)</f>
        <v>#N/A</v>
      </c>
      <c r="AU139" s="2"/>
      <c r="AV139" s="2"/>
      <c r="AW139" s="2"/>
      <c r="AX139" s="2"/>
      <c r="AY139" s="2"/>
      <c r="AZ139" s="2"/>
      <c r="BA139" s="2"/>
      <c r="BB139" s="2"/>
      <c r="BC139" s="2"/>
      <c r="BD139" s="2"/>
      <c r="BE139" s="2"/>
      <c r="BF139" s="2"/>
      <c r="BG139" s="2"/>
      <c r="BH139" s="2"/>
    </row>
    <row r="140" spans="1:80" ht="18.95" customHeight="1">
      <c r="A140" s="206" t="s">
        <v>0</v>
      </c>
      <c r="B140" s="422" t="s">
        <v>162</v>
      </c>
      <c r="C140" s="423"/>
      <c r="D140" s="423"/>
      <c r="E140" s="423"/>
      <c r="F140" s="423"/>
      <c r="G140" s="424"/>
      <c r="H140" s="207"/>
      <c r="I140" s="206" t="s">
        <v>1</v>
      </c>
      <c r="J140" s="422" t="str">
        <f>B140</f>
        <v>UNDER 15 BOYS 1500m</v>
      </c>
      <c r="K140" s="423"/>
      <c r="L140" s="423"/>
      <c r="M140" s="423"/>
      <c r="N140" s="423"/>
      <c r="O140" s="424"/>
      <c r="P140" s="2"/>
      <c r="Q140" s="96"/>
      <c r="R140" s="96"/>
      <c r="S140" s="48"/>
      <c r="T140" s="48"/>
      <c r="U140" s="2"/>
      <c r="V140" s="12"/>
      <c r="W140" s="12"/>
      <c r="X140" s="12"/>
      <c r="Y140" s="12"/>
      <c r="Z140" s="12"/>
      <c r="AA140" s="12"/>
      <c r="AB140" s="191"/>
      <c r="AC140" s="12"/>
      <c r="AD140" s="2"/>
      <c r="AE140" s="397" t="s">
        <v>225</v>
      </c>
      <c r="AF140" s="12" t="s">
        <v>208</v>
      </c>
      <c r="AG140" s="2" t="s">
        <v>0</v>
      </c>
      <c r="AH140" s="12" t="str">
        <f>VLOOKUP(AG140,WRR!$X$51:$AW$76,26,FALSE)</f>
        <v>OLLIE STACEY</v>
      </c>
      <c r="AI140" s="12" t="s">
        <v>208</v>
      </c>
      <c r="AJ140" s="2" t="s">
        <v>0</v>
      </c>
      <c r="AK140" s="12" t="e">
        <f>VLOOKUP(AJ140,WRR!$T$51:$AW$76,30,FALSE)</f>
        <v>#N/A</v>
      </c>
      <c r="AL140" s="12" t="s">
        <v>208</v>
      </c>
      <c r="AM140" s="2" t="s">
        <v>0</v>
      </c>
      <c r="AN140" s="12" t="str">
        <f>VLOOKUP(AM140,WRR!$Z$51:$AW$76,24,FALSE)</f>
        <v>MATT BRYCE</v>
      </c>
      <c r="AO140" s="12" t="s">
        <v>208</v>
      </c>
      <c r="AP140" s="2" t="s">
        <v>0</v>
      </c>
      <c r="AQ140" s="12" t="str">
        <f>VLOOKUP(AP140,WRR!$R$51:$AW$76,32,FALSE)</f>
        <v>MATT BRYCE</v>
      </c>
      <c r="AR140" s="12" t="s">
        <v>208</v>
      </c>
      <c r="AS140" s="2" t="s">
        <v>0</v>
      </c>
      <c r="AT140" s="12" t="str">
        <f>VLOOKUP(AS140,WRR!$V$51:$AW$76,28,FALSE)</f>
        <v>MATT BRYCE</v>
      </c>
      <c r="AU140" s="31"/>
      <c r="AV140" s="31"/>
      <c r="AW140" s="31"/>
      <c r="AX140" s="31"/>
      <c r="AY140" s="31"/>
      <c r="AZ140" s="31"/>
      <c r="BA140" s="31"/>
      <c r="BB140" s="31"/>
      <c r="BC140" s="31"/>
      <c r="BD140" s="31"/>
      <c r="BE140" s="31"/>
      <c r="BF140" s="31"/>
      <c r="BG140" s="31"/>
      <c r="BH140" s="31"/>
    </row>
    <row r="141" spans="1:80" ht="18.95" customHeight="1">
      <c r="A141" s="9">
        <v>1</v>
      </c>
      <c r="B141" s="364" t="s">
        <v>828</v>
      </c>
      <c r="C141" s="108">
        <v>3.4479166666666668E-3</v>
      </c>
      <c r="D141" s="41" t="str">
        <f>IF(B141=0,"",VLOOKUP(B141,$AR$107:$AT$122,3,FALSE))</f>
        <v>Jonathan Hancox</v>
      </c>
      <c r="E141" s="41" t="str">
        <f>IF(B141=0,"",VLOOKUP(B141,$AU$8:$AW$23,3,FALSE))</f>
        <v>RADLEY</v>
      </c>
      <c r="F141" s="64" t="str">
        <f>IF(C141="","",IF($AU$149="F"," ",IF($AU$149="T",IF(C141&lt;=$AK$149,"G1",IF(C141&lt;=$AN$149,"G2",IF(C141&lt;=$AQ$149,"G3",IF(C141&lt;=$AT$149,"G4","")))))))</f>
        <v/>
      </c>
      <c r="G141" s="64" t="str">
        <f>IF(C141&lt;=BO107,"AW"," ")</f>
        <v xml:space="preserve"> </v>
      </c>
      <c r="H141" s="425"/>
      <c r="I141" s="9">
        <v>1</v>
      </c>
      <c r="J141" s="364" t="s">
        <v>832</v>
      </c>
      <c r="K141" s="108">
        <v>3.5440972222222224E-3</v>
      </c>
      <c r="L141" s="41" t="str">
        <f>IF(J141=0,"",VLOOKUP(J141,$AR$107:$AT$122,3,FALSE))</f>
        <v>Daniel Stockell</v>
      </c>
      <c r="M141" s="41" t="str">
        <f>IF(J141=0,"",VLOOKUP(J141,$AU$8:$AW$23,3,FALSE))</f>
        <v>RADLEY</v>
      </c>
      <c r="N141" s="64" t="str">
        <f>IF(K141="","",IF($AU$149="F"," ",IF($AU$149="T",IF(K141&lt;=$AK$149,"G1",IF(K141&lt;=$AN$149,"G2",IF(K141&lt;=$AQ$149,"G3",IF(K141&lt;=$AT$149,"G4","")))))))</f>
        <v/>
      </c>
      <c r="O141" s="64" t="str">
        <f>IF(K141&lt;=BO107,"AW"," ")</f>
        <v xml:space="preserve"> </v>
      </c>
      <c r="P141" s="2"/>
      <c r="Q141" s="192" t="s">
        <v>0</v>
      </c>
      <c r="R141" s="192" t="s">
        <v>210</v>
      </c>
      <c r="S141" s="192">
        <f>IF(Q141=B141,8)+IF(Q141=B142,7)+IF(Q141=B143,6)+IF(Q141=B144,5)+IF(Q141=B145,4)+IF(Q141=B146,3)+IF(Q141=B147,2)+IF(Q141=B148,1)+IF(R141=B141,8)+IF(R141=B142,7)+IF(R141=B143,6)+IF(R141=B144,5)+IF(R141=B145,4)+IF(R141=B146,3)+IF(R141=B147,2)+IF(R141=B148,1)</f>
        <v>0</v>
      </c>
      <c r="T141" s="192">
        <f>IF(Q141=J141,8)+IF(Q141=J142,7)+IF(Q141=J143,6)+IF(Q141=J144,5)+IF(Q141=J145,4)+IF(Q141=J146,3)+IF(Q141=J147,2)+IF(Q141=J148,1)+IF(R141=J141,8)+IF(R141=J142,7)+IF(R141=J143,6)+IF(R141=J144,5)+IF(R141=J145,4)+IF(R141=J146,3)+IF(R141=J147,2)+IF(R141=J148,1)</f>
        <v>0</v>
      </c>
      <c r="U141" s="2"/>
      <c r="V141" s="95">
        <f>S141+T141</f>
        <v>0</v>
      </c>
      <c r="W141" s="12"/>
      <c r="X141" s="12"/>
      <c r="Y141" s="12"/>
      <c r="Z141" s="12"/>
      <c r="AA141" s="12"/>
      <c r="AB141" s="191"/>
      <c r="AC141" s="12"/>
      <c r="AD141" s="2"/>
      <c r="AE141" s="397"/>
      <c r="AF141" s="12" t="s">
        <v>211</v>
      </c>
      <c r="AG141" s="2" t="s">
        <v>1</v>
      </c>
      <c r="AH141" s="12" t="str">
        <f>VLOOKUP(AG141,WRR!$X$51:$AW$76,26,FALSE)</f>
        <v>JOSH RHODES</v>
      </c>
      <c r="AI141" s="12" t="s">
        <v>211</v>
      </c>
      <c r="AJ141" s="2" t="s">
        <v>1</v>
      </c>
      <c r="AK141" s="12" t="e">
        <f>VLOOKUP(AJ141,WRR!$T$51:$AW$76,30,FALSE)</f>
        <v>#N/A</v>
      </c>
      <c r="AL141" s="12" t="s">
        <v>211</v>
      </c>
      <c r="AM141" s="2" t="s">
        <v>1</v>
      </c>
      <c r="AN141" s="12" t="str">
        <f>VLOOKUP(AM141,WRR!$Z$51:$AW$76,24,FALSE)</f>
        <v>OWEN TANNER</v>
      </c>
      <c r="AO141" s="12" t="s">
        <v>211</v>
      </c>
      <c r="AP141" s="2" t="s">
        <v>1</v>
      </c>
      <c r="AQ141" s="12" t="str">
        <f>VLOOKUP(AP141,WRR!$R$51:$AW$76,32,FALSE)</f>
        <v>MATT LOCK</v>
      </c>
      <c r="AR141" s="12" t="s">
        <v>211</v>
      </c>
      <c r="AS141" s="2" t="s">
        <v>1</v>
      </c>
      <c r="AT141" s="12" t="str">
        <f>VLOOKUP(AS141,WRR!$V$51:$AW$76,28,FALSE)</f>
        <v>JOSH RHODES</v>
      </c>
      <c r="AU141" s="2"/>
      <c r="AV141" s="2"/>
      <c r="AW141" s="2"/>
      <c r="AX141" s="2"/>
      <c r="AY141" s="2"/>
      <c r="AZ141" s="2"/>
      <c r="BA141" s="2"/>
      <c r="BB141" s="2"/>
      <c r="BC141" s="2"/>
      <c r="BD141" s="2"/>
      <c r="BE141" s="2"/>
      <c r="BF141" s="2"/>
      <c r="BG141" s="2"/>
      <c r="BH141" s="2"/>
    </row>
    <row r="142" spans="1:80" ht="18.95" customHeight="1">
      <c r="A142" s="9">
        <v>2</v>
      </c>
      <c r="B142" s="364" t="s">
        <v>413</v>
      </c>
      <c r="C142" s="108">
        <v>3.4723379629629631E-3</v>
      </c>
      <c r="D142" s="41" t="str">
        <f t="shared" ref="D142:D148" si="120">IF(B142=0,"",VLOOKUP(B142,$AR$107:$AT$122,3,FALSE))</f>
        <v>Tom Gould</v>
      </c>
      <c r="E142" s="41" t="str">
        <f t="shared" ref="E142:E148" si="121">IF(B142=0,"",VLOOKUP(B142,$AU$8:$AW$23,3,FALSE))</f>
        <v>BICESTER</v>
      </c>
      <c r="F142" s="64" t="str">
        <f t="shared" ref="F142:F148" si="122">IF(C142="","",IF($AU$149="F"," ",IF($AU$149="T",IF(C142&lt;=$AK$149,"G1",IF(C142&lt;=$AN$149,"G2",IF(C142&lt;=$AQ$149,"G3",IF(C142&lt;=$AT$149,"G4","")))))))</f>
        <v/>
      </c>
      <c r="G142" s="64" t="str">
        <f t="shared" ref="G142:G148" si="123">IF(C142&lt;=BO108,"AW"," ")</f>
        <v xml:space="preserve"> </v>
      </c>
      <c r="H142" s="426"/>
      <c r="I142" s="9">
        <v>2</v>
      </c>
      <c r="J142" s="364" t="s">
        <v>835</v>
      </c>
      <c r="K142" s="108">
        <v>3.5832175925925927E-3</v>
      </c>
      <c r="L142" s="41" t="str">
        <f t="shared" ref="L142:L148" si="124">IF(J142=0,"",VLOOKUP(J142,$AR$107:$AT$122,3,FALSE))</f>
        <v>Alex Jack</v>
      </c>
      <c r="M142" s="41" t="str">
        <f t="shared" ref="M142:M148" si="125">IF(J142=0,"",VLOOKUP(J142,$AU$8:$AW$23,3,FALSE))</f>
        <v>BICESTER</v>
      </c>
      <c r="N142" s="64" t="str">
        <f t="shared" ref="N142:N148" si="126">IF(K142="","",IF($AU$149="F"," ",IF($AU$149="T",IF(K142&lt;=$AK$149,"G1",IF(K142&lt;=$AN$149,"G2",IF(K142&lt;=$AQ$149,"G3",IF(K142&lt;=$AT$149,"G4","")))))))</f>
        <v/>
      </c>
      <c r="O142" s="64" t="str">
        <f t="shared" ref="O142:O148" si="127">IF(K142&lt;=BO108,"AW"," ")</f>
        <v xml:space="preserve"> </v>
      </c>
      <c r="P142" s="2"/>
      <c r="Q142" s="48" t="s">
        <v>190</v>
      </c>
      <c r="R142" s="48" t="s">
        <v>191</v>
      </c>
      <c r="S142" s="48">
        <f>IF(Q142=B141,8)+IF(Q142=B142,7)+IF(Q142=B143,6)+IF(Q142=B144,5)+IF(Q142=B145,4)+IF(Q142=B146,3)+IF(Q142=B147,2)+IF(Q142=B148,1)+IF(R142=B141,8)+IF(R142=B142,7)+IF(R142=B143,6)+IF(R142=B144,5)+IF(R142=B145,4)+IF(R142=B146,3)+IF(R142=B147,2)+IF(R142=B148,1)</f>
        <v>6</v>
      </c>
      <c r="T142" s="48">
        <f>IF(R142=J141,8)+IF(R142=J142,7)+IF(R142=J143,6)+IF(R142=J144,5)+IF(R142=J145,4)+IF(R142=J146,3)+IF(R142=J147,2)+IF(R142=J148,1)+IF(Q142=J141,8)+IF(Q142=J142,7)+IF(Q142=J143,6)+IF(Q142=J144,5)+IF(Q142=J145,4)+IF(Q142=J146,3)+IF(Q142=J147,2)+IF(Q142=J148,1)</f>
        <v>0</v>
      </c>
      <c r="U142" s="2"/>
      <c r="V142" s="12"/>
      <c r="W142" s="12">
        <f>S142+T142</f>
        <v>6</v>
      </c>
      <c r="X142" s="12"/>
      <c r="Y142" s="12"/>
      <c r="Z142" s="12"/>
      <c r="AA142" s="12"/>
      <c r="AB142" s="191"/>
      <c r="AC142" s="12"/>
      <c r="AD142" s="2"/>
      <c r="AE142" s="2"/>
    </row>
    <row r="143" spans="1:80" ht="18.95" customHeight="1">
      <c r="A143" s="9">
        <v>3</v>
      </c>
      <c r="B143" s="364" t="s">
        <v>830</v>
      </c>
      <c r="C143" s="108">
        <v>3.5194444444444444E-3</v>
      </c>
      <c r="D143" s="41" t="str">
        <f t="shared" si="120"/>
        <v>GREGOR KELLING</v>
      </c>
      <c r="E143" s="41" t="str">
        <f t="shared" si="121"/>
        <v>BANBURY</v>
      </c>
      <c r="F143" s="64" t="str">
        <f t="shared" si="122"/>
        <v/>
      </c>
      <c r="G143" s="64" t="str">
        <f t="shared" si="123"/>
        <v xml:space="preserve"> </v>
      </c>
      <c r="H143" s="426"/>
      <c r="I143" s="9">
        <v>3</v>
      </c>
      <c r="J143" s="107"/>
      <c r="K143" s="108" t="s">
        <v>61</v>
      </c>
      <c r="L143" s="41" t="str">
        <f t="shared" si="124"/>
        <v/>
      </c>
      <c r="M143" s="41" t="str">
        <f t="shared" si="125"/>
        <v/>
      </c>
      <c r="N143" s="64" t="str">
        <f t="shared" si="126"/>
        <v/>
      </c>
      <c r="O143" s="64" t="str">
        <f t="shared" si="127"/>
        <v xml:space="preserve"> </v>
      </c>
      <c r="P143" s="2"/>
      <c r="Q143" s="48" t="s">
        <v>1</v>
      </c>
      <c r="R143" s="48" t="s">
        <v>209</v>
      </c>
      <c r="S143" s="48">
        <f>IF(Q143=B141,8)+IF(Q143=B142,7)+IF(Q143=B143,6)+IF(Q143=B144,5)+IF(Q143=B145,4)+IF(Q143=B146,3)+IF(Q143=B147,2)+IF(Q143=B148,1)+IF(R143=B141,8)+IF(R143=B142,7)+IF(R143=B143,6)+IF(R143=B144,5)+IF(R143=B145,4)+IF(R143=B146,3)+IF(R143=B147,2)+IF(R143=B148,1)</f>
        <v>7</v>
      </c>
      <c r="T143" s="48">
        <f>IF(R143=J141,8)+IF(R143=J142,7)+IF(R143=J143,6)+IF(R143=J144,5)+IF(R143=J145,4)+IF(R143=J146,3)+IF(R143=J147,2)+IF(R143=J148,1)+IF(Q143=J141,8)+IF(Q143=J142,7)+IF(Q143=J143,6)+IF(Q143=J144,5)+IF(Q143=J145,4)+IF(Q143=J146,3)+IF(Q143=J147,2)+IF(Q143=J148,1)</f>
        <v>7</v>
      </c>
      <c r="U143" s="2"/>
      <c r="V143" s="12"/>
      <c r="W143" s="12"/>
      <c r="X143" s="12">
        <f>S143+T143</f>
        <v>14</v>
      </c>
      <c r="Y143" s="12"/>
      <c r="Z143" s="12"/>
      <c r="AA143" s="12"/>
      <c r="AB143" s="191"/>
      <c r="AC143" s="12"/>
      <c r="AD143" s="2"/>
      <c r="AE143" s="2"/>
    </row>
    <row r="144" spans="1:80" ht="18.95" customHeight="1">
      <c r="A144" s="9">
        <v>4</v>
      </c>
      <c r="B144" s="364" t="s">
        <v>850</v>
      </c>
      <c r="C144" s="108">
        <v>3.5855324074074071E-3</v>
      </c>
      <c r="D144" s="41" t="str">
        <f t="shared" si="120"/>
        <v>GEORGE MEYER</v>
      </c>
      <c r="E144" s="41" t="str">
        <f t="shared" si="121"/>
        <v>WITNEY</v>
      </c>
      <c r="F144" s="64" t="str">
        <f t="shared" si="122"/>
        <v/>
      </c>
      <c r="G144" s="64" t="str">
        <f t="shared" si="123"/>
        <v xml:space="preserve"> </v>
      </c>
      <c r="H144" s="426"/>
      <c r="I144" s="9">
        <v>4</v>
      </c>
      <c r="J144" s="107"/>
      <c r="K144" s="108" t="s">
        <v>61</v>
      </c>
      <c r="L144" s="41" t="str">
        <f t="shared" si="124"/>
        <v/>
      </c>
      <c r="M144" s="41" t="str">
        <f t="shared" si="125"/>
        <v/>
      </c>
      <c r="N144" s="64" t="str">
        <f t="shared" si="126"/>
        <v/>
      </c>
      <c r="O144" s="64" t="str">
        <f t="shared" si="127"/>
        <v xml:space="preserve"> </v>
      </c>
      <c r="P144" s="2"/>
      <c r="Q144" s="264" t="s">
        <v>258</v>
      </c>
      <c r="R144" s="264" t="s">
        <v>259</v>
      </c>
      <c r="S144" s="48">
        <f>IF(Q144=B141,8)+IF(Q144=B142,7)+IF(Q144=B143,6)+IF(Q144=B144,5)+IF(Q144=B145,4)+IF(Q144=B146,3)+IF(Q144=B147,2)+IF(Q144=B148,1)+IF(R144=B141,8)+IF(R144=B142,7)+IF(R144=B143,6)+IF(R144=B144,5)+IF(R144=B145,4)+IF(R144=B146,3)+IF(R144=B147,2)+IF(R144=B148,1)</f>
        <v>0</v>
      </c>
      <c r="T144" s="48">
        <f>IF(R144=J141,8)+IF(R144=J142,7)+IF(R144=J143,6)+IF(R144=J144,5)+IF(R144=J145,4)+IF(R144=J146,3)+IF(R144=J147,2)+IF(R144=J148,1)+IF(Q144=J141,8)+IF(Q144=J142,7)+IF(Q144=J143,6)+IF(Q144=J144,5)+IF(Q144=J145,4)+IF(Q144=J146,3)+IF(Q144=J147,2)+IF(Q144=J148,1)</f>
        <v>0</v>
      </c>
      <c r="U144" s="2"/>
      <c r="V144" s="12"/>
      <c r="W144" s="12"/>
      <c r="X144" s="12"/>
      <c r="Y144" s="12">
        <f>S144+T144</f>
        <v>0</v>
      </c>
      <c r="Z144" s="12"/>
      <c r="AA144" s="12"/>
      <c r="AB144" s="191"/>
      <c r="AC144" s="12"/>
      <c r="AD144" s="2"/>
      <c r="AE144" s="2"/>
      <c r="AF144" s="65"/>
      <c r="AG144" s="65"/>
      <c r="AH144" s="66" t="s">
        <v>17</v>
      </c>
      <c r="AI144" s="66"/>
      <c r="AJ144" s="66"/>
      <c r="AK144" s="66" t="s">
        <v>71</v>
      </c>
      <c r="AL144" s="66"/>
      <c r="AM144" s="66"/>
      <c r="AN144" s="66" t="s">
        <v>72</v>
      </c>
      <c r="AO144" s="66"/>
      <c r="AP144" s="66"/>
      <c r="AQ144" s="66" t="s">
        <v>73</v>
      </c>
      <c r="AR144" s="66"/>
      <c r="AS144" s="66"/>
      <c r="AT144" s="66" t="s">
        <v>74</v>
      </c>
      <c r="AU144" s="65"/>
      <c r="AV144" s="159"/>
    </row>
    <row r="145" spans="1:60" ht="18.95" customHeight="1">
      <c r="A145" s="9">
        <v>5</v>
      </c>
      <c r="B145" s="107"/>
      <c r="C145" s="108" t="s">
        <v>61</v>
      </c>
      <c r="D145" s="41" t="str">
        <f t="shared" si="120"/>
        <v/>
      </c>
      <c r="E145" s="41" t="str">
        <f t="shared" si="121"/>
        <v/>
      </c>
      <c r="F145" s="64" t="str">
        <f t="shared" si="122"/>
        <v/>
      </c>
      <c r="G145" s="64" t="str">
        <f t="shared" si="123"/>
        <v xml:space="preserve"> </v>
      </c>
      <c r="H145" s="426"/>
      <c r="I145" s="9">
        <v>5</v>
      </c>
      <c r="J145" s="107"/>
      <c r="K145" s="108" t="s">
        <v>61</v>
      </c>
      <c r="L145" s="41" t="str">
        <f t="shared" si="124"/>
        <v/>
      </c>
      <c r="M145" s="41" t="str">
        <f t="shared" si="125"/>
        <v/>
      </c>
      <c r="N145" s="64" t="str">
        <f t="shared" si="126"/>
        <v/>
      </c>
      <c r="O145" s="64" t="str">
        <f t="shared" si="127"/>
        <v xml:space="preserve"> </v>
      </c>
      <c r="P145" s="2"/>
      <c r="Q145" s="48" t="s">
        <v>20</v>
      </c>
      <c r="R145" s="48" t="s">
        <v>19</v>
      </c>
      <c r="S145" s="48">
        <f>IF(Q145=B141,8)+IF(Q145=B142,7)+IF(Q145=B143,6)+IF(Q145=B144,5)+IF(Q145=B145,4)+IF(Q145=B146,3)+IF(Q145=B147,2)+IF(Q145=B148,1)+IF(R145=B141,8)+IF(R145=B142,7)+IF(R145=B143,6)+IF(R145=B144,5)+IF(R145=B145,4)+IF(R145=B146,3)+IF(R145=B147,2)+IF(R145=B148,1)</f>
        <v>0</v>
      </c>
      <c r="T145" s="48">
        <f>IF(R145=J141,8)+IF(R145=J142,7)+IF(R145=J143,6)+IF(R145=J144,5)+IF(R145=J145,4)+IF(R145=J146,3)+IF(R145=J147,2)+IF(R145=J148,1)+IF(Q145=J141,8)+IF(Q145=J142,7)+IF(Q145=J143,6)+IF(Q145=J144,5)+IF(Q145=J145,4)+IF(Q145=J146,3)+IF(Q145=J147,2)+IF(Q145=J148,1)</f>
        <v>0</v>
      </c>
      <c r="U145" s="2"/>
      <c r="V145" s="12"/>
      <c r="W145" s="12"/>
      <c r="X145" s="12"/>
      <c r="Y145" s="12"/>
      <c r="Z145" s="12">
        <f>S145+T145</f>
        <v>0</v>
      </c>
      <c r="AA145" s="12"/>
      <c r="AB145" s="191"/>
      <c r="AC145" s="12"/>
      <c r="AD145" s="2"/>
      <c r="AE145" s="2"/>
      <c r="AF145" s="65"/>
      <c r="AG145" s="65"/>
      <c r="AH145" s="67" t="str">
        <f>grades!A56</f>
        <v>100m</v>
      </c>
      <c r="AI145" s="67"/>
      <c r="AJ145" s="67"/>
      <c r="AK145" s="67">
        <f>grades!C56</f>
        <v>11.7</v>
      </c>
      <c r="AL145" s="67"/>
      <c r="AM145" s="67"/>
      <c r="AN145" s="67">
        <f>grades!E56</f>
        <v>11.9</v>
      </c>
      <c r="AO145" s="67"/>
      <c r="AP145" s="67"/>
      <c r="AQ145" s="67">
        <f>grades!G56</f>
        <v>12.1</v>
      </c>
      <c r="AR145" s="67"/>
      <c r="AS145" s="67"/>
      <c r="AT145" s="67">
        <f>grades!I56</f>
        <v>12.5</v>
      </c>
      <c r="AU145" s="68" t="str">
        <f>grades!J16</f>
        <v>T</v>
      </c>
      <c r="AV145" s="161"/>
    </row>
    <row r="146" spans="1:60" ht="18.95" customHeight="1">
      <c r="A146" s="9">
        <v>6</v>
      </c>
      <c r="B146" s="107"/>
      <c r="C146" s="108" t="s">
        <v>61</v>
      </c>
      <c r="D146" s="41" t="str">
        <f t="shared" si="120"/>
        <v/>
      </c>
      <c r="E146" s="41" t="str">
        <f t="shared" si="121"/>
        <v/>
      </c>
      <c r="F146" s="64" t="str">
        <f t="shared" si="122"/>
        <v/>
      </c>
      <c r="G146" s="64" t="str">
        <f t="shared" si="123"/>
        <v xml:space="preserve"> </v>
      </c>
      <c r="H146" s="426"/>
      <c r="I146" s="9">
        <v>6</v>
      </c>
      <c r="J146" s="107"/>
      <c r="K146" s="108" t="s">
        <v>61</v>
      </c>
      <c r="L146" s="41" t="str">
        <f t="shared" si="124"/>
        <v/>
      </c>
      <c r="M146" s="41" t="str">
        <f t="shared" si="125"/>
        <v/>
      </c>
      <c r="N146" s="64" t="str">
        <f t="shared" si="126"/>
        <v/>
      </c>
      <c r="O146" s="64" t="str">
        <f t="shared" si="127"/>
        <v xml:space="preserve"> </v>
      </c>
      <c r="P146" s="2"/>
      <c r="Q146" s="48" t="s">
        <v>188</v>
      </c>
      <c r="R146" s="48" t="s">
        <v>189</v>
      </c>
      <c r="S146" s="48">
        <f>IF(Q146=B141,8)+IF(Q146=B142,7)+IF(Q146=B143,6)+IF(Q146=B144,5)+IF(Q146=B145,4)+IF(Q146=B146,3)+IF(Q146=B147,2)+IF(Q146=B148,1)+IF(R146=B141,8)+IF(R146=B142,7)+IF(R146=B143,6)+IF(R146=B144,5)+IF(R146=B145,4)+IF(R146=B146,3)+IF(R146=B147,2)+IF(R146=B148,1)</f>
        <v>8</v>
      </c>
      <c r="T146" s="48">
        <f>IF(R146=J141,8)+IF(R146=J142,7)+IF(R146=J143,6)+IF(R146=J144,5)+IF(R146=J145,4)+IF(R146=J146,3)+IF(R146=J147,2)+IF(R146=J148,1)+IF(Q146=J141,8)+IF(Q146=J142,7)+IF(Q146=J143,6)+IF(Q146=J144,5)+IF(Q146=J145,4)+IF(Q146=J146,3)+IF(Q146=J147,2)+IF(Q146=J148,1)</f>
        <v>8</v>
      </c>
      <c r="U146" s="2"/>
      <c r="V146" s="12"/>
      <c r="W146" s="12"/>
      <c r="X146" s="12"/>
      <c r="Y146" s="12"/>
      <c r="Z146" s="12"/>
      <c r="AA146" s="12">
        <f>S146+T146</f>
        <v>16</v>
      </c>
      <c r="AB146" s="191"/>
      <c r="AC146" s="12"/>
      <c r="AD146" s="2"/>
      <c r="AE146" s="2"/>
      <c r="AF146" s="65"/>
      <c r="AG146" s="65"/>
      <c r="AH146" s="67" t="str">
        <f>grades!A57</f>
        <v>200m</v>
      </c>
      <c r="AI146" s="67"/>
      <c r="AJ146" s="67"/>
      <c r="AK146" s="67">
        <f>grades!C57</f>
        <v>24</v>
      </c>
      <c r="AL146" s="67"/>
      <c r="AM146" s="67"/>
      <c r="AN146" s="67">
        <f>grades!E57</f>
        <v>24.4</v>
      </c>
      <c r="AO146" s="67"/>
      <c r="AP146" s="67"/>
      <c r="AQ146" s="67">
        <f>grades!G57</f>
        <v>24.9</v>
      </c>
      <c r="AR146" s="67"/>
      <c r="AS146" s="67"/>
      <c r="AT146" s="67">
        <f>grades!I57</f>
        <v>25.6</v>
      </c>
      <c r="AU146" s="68" t="str">
        <f>grades!J17</f>
        <v>T</v>
      </c>
      <c r="AV146" s="161"/>
    </row>
    <row r="147" spans="1:60" ht="18.95" customHeight="1">
      <c r="A147" s="9">
        <v>7</v>
      </c>
      <c r="B147" s="107"/>
      <c r="C147" s="108" t="s">
        <v>61</v>
      </c>
      <c r="D147" s="41" t="str">
        <f t="shared" si="120"/>
        <v/>
      </c>
      <c r="E147" s="41" t="str">
        <f t="shared" si="121"/>
        <v/>
      </c>
      <c r="F147" s="64" t="str">
        <f t="shared" si="122"/>
        <v/>
      </c>
      <c r="G147" s="64" t="str">
        <f t="shared" si="123"/>
        <v xml:space="preserve"> </v>
      </c>
      <c r="H147" s="426"/>
      <c r="I147" s="9">
        <v>7</v>
      </c>
      <c r="J147" s="107"/>
      <c r="K147" s="108" t="s">
        <v>61</v>
      </c>
      <c r="L147" s="41" t="str">
        <f t="shared" si="124"/>
        <v/>
      </c>
      <c r="M147" s="41" t="str">
        <f t="shared" si="125"/>
        <v/>
      </c>
      <c r="N147" s="64" t="str">
        <f t="shared" si="126"/>
        <v/>
      </c>
      <c r="O147" s="64" t="str">
        <f t="shared" si="127"/>
        <v xml:space="preserve"> </v>
      </c>
      <c r="P147" s="2"/>
      <c r="Q147" s="48" t="s">
        <v>227</v>
      </c>
      <c r="R147" s="48" t="s">
        <v>228</v>
      </c>
      <c r="S147" s="48">
        <f>IF(Q147=B141,8)+IF(Q147=B142,7)+IF(Q147=B143,6)+IF(Q147=B144,5)+IF(Q147=B145,4)+IF(Q147=B146,3)+IF(Q147=B147,2)+IF(Q147=B148,1)+IF(R147=B141,8)+IF(R147=B142,7)+IF(R147=B143,6)+IF(R147=B144,5)+IF(R147=B145,4)+IF(R147=B146,3)+IF(R147=B147,2)+IF(R147=B148,1)</f>
        <v>0</v>
      </c>
      <c r="T147" s="48">
        <f>IF(R147=J141,8)+IF(R147=J142,7)+IF(R147=J143,6)+IF(R147=J144,5)+IF(R147=J145,4)+IF(R147=J146,3)+IF(R147=J147,2)+IF(R147=J148,1)+IF(Q147=J141,8)+IF(Q147=J142,7)+IF(Q147=J143,6)+IF(Q147=J144,5)+IF(Q147=J145,4)+IF(Q147=J146,3)+IF(Q147=J147,2)+IF(Q147=J148,1)</f>
        <v>0</v>
      </c>
      <c r="U147" s="2"/>
      <c r="V147" s="12"/>
      <c r="W147" s="12"/>
      <c r="X147" s="12"/>
      <c r="Y147" s="12"/>
      <c r="Z147" s="12"/>
      <c r="AA147" s="12"/>
      <c r="AB147" s="191">
        <f>S147+T147</f>
        <v>0</v>
      </c>
      <c r="AC147" s="12"/>
      <c r="AD147" s="2"/>
      <c r="AE147" s="2"/>
      <c r="AF147" s="65"/>
      <c r="AG147" s="65"/>
      <c r="AH147" s="67" t="str">
        <f>grades!A58</f>
        <v>300m</v>
      </c>
      <c r="AI147" s="67"/>
      <c r="AJ147" s="67"/>
      <c r="AK147" s="67">
        <f>grades!C58</f>
        <v>1</v>
      </c>
      <c r="AL147" s="67"/>
      <c r="AM147" s="67"/>
      <c r="AN147" s="67">
        <f>grades!E58</f>
        <v>1</v>
      </c>
      <c r="AO147" s="67"/>
      <c r="AP147" s="67"/>
      <c r="AQ147" s="67">
        <f>grades!G58</f>
        <v>1</v>
      </c>
      <c r="AR147" s="67"/>
      <c r="AS147" s="67"/>
      <c r="AT147" s="67">
        <f>grades!I58</f>
        <v>1</v>
      </c>
      <c r="AU147" s="68" t="str">
        <f>grades!J18</f>
        <v>T</v>
      </c>
      <c r="AV147" s="161"/>
    </row>
    <row r="148" spans="1:60" ht="18.95" customHeight="1">
      <c r="A148" s="9">
        <v>8</v>
      </c>
      <c r="B148" s="107"/>
      <c r="C148" s="108" t="s">
        <v>61</v>
      </c>
      <c r="D148" s="41" t="str">
        <f t="shared" si="120"/>
        <v/>
      </c>
      <c r="E148" s="41" t="str">
        <f t="shared" si="121"/>
        <v/>
      </c>
      <c r="F148" s="64" t="str">
        <f t="shared" si="122"/>
        <v/>
      </c>
      <c r="G148" s="64" t="str">
        <f t="shared" si="123"/>
        <v xml:space="preserve"> </v>
      </c>
      <c r="H148" s="427"/>
      <c r="I148" s="9">
        <v>8</v>
      </c>
      <c r="J148" s="107"/>
      <c r="K148" s="108" t="s">
        <v>61</v>
      </c>
      <c r="L148" s="41" t="str">
        <f t="shared" si="124"/>
        <v/>
      </c>
      <c r="M148" s="41" t="str">
        <f t="shared" si="125"/>
        <v/>
      </c>
      <c r="N148" s="64" t="str">
        <f t="shared" si="126"/>
        <v/>
      </c>
      <c r="O148" s="64" t="str">
        <f t="shared" si="127"/>
        <v xml:space="preserve"> </v>
      </c>
      <c r="P148" s="2"/>
      <c r="Q148" s="48" t="s">
        <v>208</v>
      </c>
      <c r="R148" s="48" t="s">
        <v>211</v>
      </c>
      <c r="S148" s="48">
        <f>IF(Q148=B141,8)+IF(Q148=B142,7)+IF(Q148=B143,6)+IF(Q148=B144,5)+IF(Q148=B145,4)+IF(Q148=B146,3)+IF(Q148=B147,2)+IF(Q148=B148,1)+IF(R148=B141,8)+IF(R148=B142,7)+IF(R148=B143,6)+IF(R148=B144,5)+IF(R148=B145,4)+IF(R148=B146,3)+IF(R148=B147,2)+IF(R148=B148,1)</f>
        <v>5</v>
      </c>
      <c r="T148" s="48">
        <f>IF(R148=J141,8)+IF(R148=J142,7)+IF(R148=J143,6)+IF(R148=J144,5)+IF(R148=J145,4)+IF(R148=J146,3)+IF(R148=J147,2)+IF(R148=J148,1)+IF(Q148=J141,8)+IF(Q148=J142,7)+IF(Q148=J143,6)+IF(Q148=J144,5)+IF(Q148=J145,4)+IF(Q148=J146,3)+IF(Q148=J147,2)+IF(Q148=J148,1)</f>
        <v>0</v>
      </c>
      <c r="U148" s="2"/>
      <c r="V148" s="12"/>
      <c r="W148" s="12"/>
      <c r="X148" s="12"/>
      <c r="Y148" s="12"/>
      <c r="Z148" s="12"/>
      <c r="AA148" s="12"/>
      <c r="AB148" s="191"/>
      <c r="AC148" s="12">
        <f>S148+T148</f>
        <v>5</v>
      </c>
      <c r="AD148" s="2"/>
      <c r="AE148" s="2"/>
      <c r="AF148" s="70"/>
      <c r="AG148" s="70"/>
      <c r="AH148" s="67" t="str">
        <f>grades!A59</f>
        <v>800m</v>
      </c>
      <c r="AI148" s="67"/>
      <c r="AJ148" s="67"/>
      <c r="AK148" s="69">
        <f>grades!C59</f>
        <v>1.4641203703703706E-3</v>
      </c>
      <c r="AL148" s="69"/>
      <c r="AM148" s="69"/>
      <c r="AN148" s="69">
        <f>grades!E59</f>
        <v>1.5046296296296294E-3</v>
      </c>
      <c r="AO148" s="69"/>
      <c r="AP148" s="69"/>
      <c r="AQ148" s="69">
        <f>grades!G59</f>
        <v>1.5451388888888891E-3</v>
      </c>
      <c r="AR148" s="69"/>
      <c r="AS148" s="69"/>
      <c r="AT148" s="69">
        <f>grades!I59</f>
        <v>1.6030092592592595E-3</v>
      </c>
      <c r="AU148" s="69" t="str">
        <f>grades!J19</f>
        <v>T</v>
      </c>
      <c r="AV148" s="162"/>
      <c r="AW148" s="2"/>
      <c r="AX148" s="2"/>
      <c r="AY148" s="2"/>
      <c r="AZ148" s="2"/>
      <c r="BA148" s="2"/>
      <c r="BB148" s="2"/>
      <c r="BC148" s="2"/>
      <c r="BD148" s="2"/>
      <c r="BE148" s="2"/>
      <c r="BF148" s="2"/>
      <c r="BG148" s="2"/>
      <c r="BH148" s="2"/>
    </row>
    <row r="149" spans="1:60" ht="18.95" customHeight="1">
      <c r="A149" s="206" t="s">
        <v>0</v>
      </c>
      <c r="B149" s="422" t="s">
        <v>217</v>
      </c>
      <c r="C149" s="423"/>
      <c r="D149" s="423"/>
      <c r="E149" s="423"/>
      <c r="F149" s="423"/>
      <c r="G149" s="424"/>
      <c r="H149" s="207"/>
      <c r="I149" s="206" t="s">
        <v>1</v>
      </c>
      <c r="J149" s="422" t="str">
        <f>B149</f>
        <v>UNDER 15 BOYS 80m hurdles</v>
      </c>
      <c r="K149" s="423"/>
      <c r="L149" s="423"/>
      <c r="M149" s="423"/>
      <c r="N149" s="423"/>
      <c r="O149" s="424"/>
      <c r="P149" s="2"/>
      <c r="Q149" s="96"/>
      <c r="R149" s="96"/>
      <c r="S149" s="48"/>
      <c r="T149" s="48"/>
      <c r="U149" s="2"/>
      <c r="V149" s="12"/>
      <c r="W149" s="12"/>
      <c r="X149" s="12"/>
      <c r="Y149" s="12"/>
      <c r="Z149" s="12"/>
      <c r="AA149" s="12"/>
      <c r="AB149" s="191"/>
      <c r="AC149" s="12"/>
      <c r="AD149" s="2"/>
      <c r="AE149" s="2"/>
      <c r="AF149" s="70"/>
      <c r="AG149" s="70"/>
      <c r="AH149" s="67" t="str">
        <f>grades!A60</f>
        <v>1500m</v>
      </c>
      <c r="AI149" s="67"/>
      <c r="AJ149" s="67"/>
      <c r="AK149" s="69">
        <f>grades!C60</f>
        <v>3.0439814814814821E-3</v>
      </c>
      <c r="AL149" s="69"/>
      <c r="AM149" s="69"/>
      <c r="AN149" s="69">
        <f>grades!E60</f>
        <v>3.1018518518518522E-3</v>
      </c>
      <c r="AO149" s="69"/>
      <c r="AP149" s="69"/>
      <c r="AQ149" s="69">
        <f>grades!G60</f>
        <v>3.1886574074074074E-3</v>
      </c>
      <c r="AR149" s="69"/>
      <c r="AS149" s="69"/>
      <c r="AT149" s="69">
        <f>grades!I60</f>
        <v>3.3159722222222223E-3</v>
      </c>
      <c r="AU149" s="69" t="str">
        <f>grades!J20</f>
        <v>T</v>
      </c>
      <c r="AV149" s="162"/>
      <c r="AW149" s="2"/>
      <c r="AX149" s="2"/>
      <c r="AY149" s="2"/>
      <c r="AZ149" s="2"/>
      <c r="BA149" s="2"/>
      <c r="BB149" s="2"/>
      <c r="BC149" s="2"/>
      <c r="BD149" s="2"/>
      <c r="BE149" s="2"/>
      <c r="BF149" s="2"/>
      <c r="BG149" s="2"/>
      <c r="BH149" s="2"/>
    </row>
    <row r="150" spans="1:60" ht="18.95" customHeight="1">
      <c r="A150" s="9">
        <v>1</v>
      </c>
      <c r="B150" s="364" t="s">
        <v>828</v>
      </c>
      <c r="C150" s="97">
        <v>13.11</v>
      </c>
      <c r="D150" s="41" t="str">
        <f>IF(B150=0,"",VLOOKUP(B150,$AU$107:$AW$122,3,FALSE))</f>
        <v>TJ McClimont</v>
      </c>
      <c r="E150" s="41" t="str">
        <f>IF(B150=0,"",VLOOKUP(B150,$AU$8:$AW$23,3,FALSE))</f>
        <v>RADLEY</v>
      </c>
      <c r="F150" s="64" t="str">
        <f>IF(C150="","",IF($AU$150="F"," ",IF($AU$150="T",IF(C150&lt;=$AK$150,"G1",IF(C150&lt;=$AN$150,"G2",IF(C150&lt;=$AQ$150,"G3",IF(C150&lt;=$AT$150,"G4","")))))))</f>
        <v>G4</v>
      </c>
      <c r="G150" s="64" t="str">
        <f>IF(C150&lt;=BQ107,"AW"," ")</f>
        <v>AW</v>
      </c>
      <c r="H150" s="425"/>
      <c r="I150" s="9">
        <v>1</v>
      </c>
      <c r="J150" s="364" t="s">
        <v>832</v>
      </c>
      <c r="K150" s="97">
        <v>13.61</v>
      </c>
      <c r="L150" s="41" t="str">
        <f>IF(J150=0,"",VLOOKUP(J150,$AU$107:$AW$122,3,FALSE))</f>
        <v>Harry New</v>
      </c>
      <c r="M150" s="41" t="str">
        <f>IF(J150=0,"",VLOOKUP(J150,$AU$8:$AW$23,3,FALSE))</f>
        <v>RADLEY</v>
      </c>
      <c r="N150" s="64" t="str">
        <f>IF(K150="","",IF($AU$150="F"," ",IF($AU$150="T",IF(K150&lt;=$AK$150,"G1",IF(K150&lt;=$AN$150,"G2",IF(K150&lt;=$AQ$150,"G3",IF(K150&lt;=$AT$150,"G4","")))))))</f>
        <v/>
      </c>
      <c r="O150" s="64" t="str">
        <f>IF(K150&lt;=BQ107,"AW"," ")</f>
        <v>AW</v>
      </c>
      <c r="P150" s="2"/>
      <c r="Q150" s="192" t="s">
        <v>0</v>
      </c>
      <c r="R150" s="192" t="s">
        <v>210</v>
      </c>
      <c r="S150" s="192">
        <f>IF(Q150=B150,8)+IF(Q150=B151,7)+IF(Q150=B152,6)+IF(Q150=B153,5)+IF(Q150=B154,4)+IF(Q150=B155,3)+IF(Q150=B156,2)+IF(Q150=B157,1)+IF(R150=B150,8)+IF(R150=B151,7)+IF(R150=B152,6)+IF(R150=B153,5)+IF(R150=B154,4)+IF(R150=B155,3)+IF(R150=B156,2)+IF(R150=B157,1)</f>
        <v>0</v>
      </c>
      <c r="T150" s="192">
        <f>IF(Q150=J150,8)+IF(Q150=J151,7)+IF(Q150=J152,6)+IF(Q150=J153,5)+IF(Q150=J154,4)+IF(Q150=J155,3)+IF(Q150=J156,2)+IF(Q150=J157,1)+IF(R150=J150,8)+IF(R150=J151,7)+IF(R150=J152,6)+IF(R150=J153,5)+IF(R150=J154,4)+IF(R150=J155,3)+IF(R150=J156,2)+IF(R150=J157,1)</f>
        <v>0</v>
      </c>
      <c r="U150" s="2"/>
      <c r="V150" s="95">
        <f>S150+T150</f>
        <v>0</v>
      </c>
      <c r="W150" s="12"/>
      <c r="X150" s="12"/>
      <c r="Y150" s="12"/>
      <c r="Z150" s="12"/>
      <c r="AA150" s="12"/>
      <c r="AB150" s="191"/>
      <c r="AC150" s="12"/>
      <c r="AD150" s="2"/>
      <c r="AE150" s="2"/>
      <c r="AF150" s="71"/>
      <c r="AG150" s="71"/>
      <c r="AH150" s="67" t="str">
        <f>grades!A61</f>
        <v>80m hurdles</v>
      </c>
      <c r="AI150" s="67"/>
      <c r="AJ150" s="67"/>
      <c r="AK150" s="67">
        <f>grades!C61</f>
        <v>11.9</v>
      </c>
      <c r="AL150" s="67"/>
      <c r="AM150" s="67"/>
      <c r="AN150" s="67">
        <f>grades!E61</f>
        <v>12.2</v>
      </c>
      <c r="AO150" s="67"/>
      <c r="AP150" s="67"/>
      <c r="AQ150" s="67">
        <f>grades!G61</f>
        <v>12.7</v>
      </c>
      <c r="AR150" s="67"/>
      <c r="AS150" s="67"/>
      <c r="AT150" s="67">
        <f>grades!I61</f>
        <v>13.4</v>
      </c>
      <c r="AU150" s="68" t="str">
        <f>grades!J21</f>
        <v>T</v>
      </c>
      <c r="AV150" s="161"/>
      <c r="AW150" s="2"/>
      <c r="AX150" s="2"/>
      <c r="AY150" s="2"/>
      <c r="AZ150" s="2"/>
      <c r="BA150" s="2"/>
      <c r="BB150" s="2"/>
      <c r="BC150" s="2"/>
      <c r="BD150" s="2"/>
      <c r="BE150" s="2"/>
      <c r="BF150" s="2"/>
      <c r="BG150" s="2"/>
      <c r="BH150" s="2"/>
    </row>
    <row r="151" spans="1:60" ht="18.95" customHeight="1">
      <c r="A151" s="9">
        <v>2</v>
      </c>
      <c r="B151" s="364" t="s">
        <v>437</v>
      </c>
      <c r="C151" s="97">
        <v>15.27</v>
      </c>
      <c r="D151" s="41" t="str">
        <f t="shared" ref="D151:D157" si="128">IF(B151=0,"",VLOOKUP(B151,$AU$107:$AW$122,3,FALSE))</f>
        <v>Thomas Murphy</v>
      </c>
      <c r="E151" s="41" t="str">
        <f t="shared" ref="E151:E157" si="129">IF(B151=0,"",VLOOKUP(B151,$AU$8:$AW$23,3,FALSE))</f>
        <v>TEAM KENNET</v>
      </c>
      <c r="F151" s="64" t="str">
        <f t="shared" ref="F151:F157" si="130">IF(C151="","",IF($AU$150="F"," ",IF($AU$150="T",IF(C151&lt;=$AK$150,"G1",IF(C151&lt;=$AN$150,"G2",IF(C151&lt;=$AQ$150,"G3",IF(C151&lt;=$AT$150,"G4","")))))))</f>
        <v/>
      </c>
      <c r="G151" s="64" t="str">
        <f t="shared" ref="G151:G157" si="131">IF(C151&lt;=BQ108,"AW"," ")</f>
        <v xml:space="preserve"> </v>
      </c>
      <c r="H151" s="426"/>
      <c r="I151" s="9">
        <v>2</v>
      </c>
      <c r="J151" s="37"/>
      <c r="K151" s="97" t="s">
        <v>61</v>
      </c>
      <c r="L151" s="41" t="str">
        <f t="shared" ref="L151:L157" si="132">IF(J151=0,"",VLOOKUP(J151,$AU$107:$AW$122,3,FALSE))</f>
        <v/>
      </c>
      <c r="M151" s="41" t="str">
        <f t="shared" ref="M151:M157" si="133">IF(J151=0,"",VLOOKUP(J151,$AU$8:$AW$23,3,FALSE))</f>
        <v/>
      </c>
      <c r="N151" s="64" t="str">
        <f t="shared" ref="N151:N157" si="134">IF(K151="","",IF($AU$150="F"," ",IF($AU$150="T",IF(K151&lt;=$AK$150,"G1",IF(K151&lt;=$AN$150,"G2",IF(K151&lt;=$AQ$150,"G3",IF(K151&lt;=$AT$150,"G4","")))))))</f>
        <v/>
      </c>
      <c r="O151" s="64" t="str">
        <f t="shared" ref="O151:O157" si="135">IF(K151&lt;=BQ108,"AW"," ")</f>
        <v xml:space="preserve"> </v>
      </c>
      <c r="P151" s="2"/>
      <c r="Q151" s="48" t="s">
        <v>190</v>
      </c>
      <c r="R151" s="48" t="s">
        <v>191</v>
      </c>
      <c r="S151" s="48">
        <f>IF(Q151=B150,8)+IF(Q151=B151,7)+IF(Q151=B152,6)+IF(Q151=B153,5)+IF(Q151=B154,4)+IF(Q151=B155,3)+IF(Q151=B156,2)+IF(Q151=B157,1)+IF(R151=B150,8)+IF(R151=B151,7)+IF(R151=B152,6)+IF(R151=B153,5)+IF(R151=B154,4)+IF(R151=B155,3)+IF(R151=B156,2)+IF(R151=B157,1)</f>
        <v>0</v>
      </c>
      <c r="T151" s="48">
        <f>IF(R151=J150,8)+IF(R151=J151,7)+IF(R151=J152,6)+IF(R151=J153,5)+IF(R151=J154,4)+IF(R151=J155,3)+IF(R151=J156,2)+IF(R151=J157,1)+IF(Q151=J150,8)+IF(Q151=J151,7)+IF(Q151=J152,6)+IF(Q151=J153,5)+IF(Q151=J154,4)+IF(Q151=J155,3)+IF(Q151=J156,2)+IF(Q151=J157,1)</f>
        <v>0</v>
      </c>
      <c r="U151" s="2"/>
      <c r="V151" s="12"/>
      <c r="W151" s="12">
        <f>S151+T151</f>
        <v>0</v>
      </c>
      <c r="X151" s="12"/>
      <c r="Y151" s="12"/>
      <c r="Z151" s="12"/>
      <c r="AA151" s="12"/>
      <c r="AB151" s="191"/>
      <c r="AC151" s="12"/>
      <c r="AD151" s="2"/>
      <c r="AE151" s="2"/>
      <c r="AF151" s="70"/>
      <c r="AG151" s="70"/>
      <c r="AH151" s="67" t="str">
        <f>grades!A62</f>
        <v>high jump</v>
      </c>
      <c r="AI151" s="67"/>
      <c r="AJ151" s="67"/>
      <c r="AK151" s="67">
        <f>grades!C62</f>
        <v>1.7</v>
      </c>
      <c r="AL151" s="67"/>
      <c r="AM151" s="67"/>
      <c r="AN151" s="67">
        <f>grades!E62</f>
        <v>1.66</v>
      </c>
      <c r="AO151" s="67"/>
      <c r="AP151" s="67"/>
      <c r="AQ151" s="67">
        <f>grades!G62</f>
        <v>1.6</v>
      </c>
      <c r="AR151" s="67"/>
      <c r="AS151" s="67"/>
      <c r="AT151" s="67">
        <f>grades!I62</f>
        <v>1.55</v>
      </c>
      <c r="AU151" s="68" t="str">
        <f>grades!J22</f>
        <v>F</v>
      </c>
      <c r="AV151" s="161"/>
      <c r="AW151" s="2"/>
      <c r="AX151" s="2"/>
      <c r="AY151" s="2"/>
      <c r="AZ151" s="2"/>
      <c r="BA151" s="2"/>
      <c r="BB151" s="2"/>
      <c r="BC151" s="2"/>
      <c r="BD151" s="2"/>
      <c r="BE151" s="2"/>
      <c r="BF151" s="2"/>
      <c r="BG151" s="2"/>
      <c r="BH151" s="2"/>
    </row>
    <row r="152" spans="1:60" ht="18.95" customHeight="1">
      <c r="A152" s="9">
        <v>3</v>
      </c>
      <c r="B152" s="364" t="s">
        <v>833</v>
      </c>
      <c r="C152" s="97">
        <v>16.489999999999998</v>
      </c>
      <c r="D152" s="41" t="str">
        <f t="shared" si="128"/>
        <v>Oliver Hudson</v>
      </c>
      <c r="E152" s="41" t="str">
        <f t="shared" si="129"/>
        <v>OXFORD CITY</v>
      </c>
      <c r="F152" s="64" t="str">
        <f t="shared" si="130"/>
        <v/>
      </c>
      <c r="G152" s="64" t="str">
        <f t="shared" si="131"/>
        <v xml:space="preserve"> </v>
      </c>
      <c r="H152" s="426"/>
      <c r="I152" s="9">
        <v>3</v>
      </c>
      <c r="J152" s="37"/>
      <c r="K152" s="97" t="s">
        <v>61</v>
      </c>
      <c r="L152" s="41" t="str">
        <f t="shared" si="132"/>
        <v/>
      </c>
      <c r="M152" s="41" t="str">
        <f t="shared" si="133"/>
        <v/>
      </c>
      <c r="N152" s="64" t="str">
        <f t="shared" si="134"/>
        <v/>
      </c>
      <c r="O152" s="64" t="str">
        <f t="shared" si="135"/>
        <v xml:space="preserve"> </v>
      </c>
      <c r="P152" s="2"/>
      <c r="Q152" s="48" t="s">
        <v>1</v>
      </c>
      <c r="R152" s="48" t="s">
        <v>209</v>
      </c>
      <c r="S152" s="48">
        <f>IF(Q152=B150,8)+IF(Q152=B151,7)+IF(Q152=B152,6)+IF(Q152=B153,5)+IF(Q152=B154,4)+IF(Q152=B155,3)+IF(Q152=B156,2)+IF(Q152=B157,1)+IF(R152=B150,8)+IF(R152=B151,7)+IF(R152=B152,6)+IF(R152=B153,5)+IF(R152=B154,4)+IF(R152=B155,3)+IF(R152=B156,2)+IF(R152=B157,1)</f>
        <v>0</v>
      </c>
      <c r="T152" s="48">
        <f>IF(R152=J150,8)+IF(R152=J151,7)+IF(R152=J152,6)+IF(R152=J153,5)+IF(R152=J154,4)+IF(R152=J155,3)+IF(R152=J156,2)+IF(R152=J157,1)+IF(Q152=J150,8)+IF(Q152=J151,7)+IF(Q152=J152,6)+IF(Q152=J153,5)+IF(Q152=J154,4)+IF(Q152=J155,3)+IF(Q152=J156,2)+IF(Q152=J157,1)</f>
        <v>0</v>
      </c>
      <c r="U152" s="2"/>
      <c r="V152" s="12"/>
      <c r="W152" s="12"/>
      <c r="X152" s="12">
        <f>S152+T152</f>
        <v>0</v>
      </c>
      <c r="Y152" s="12"/>
      <c r="Z152" s="12"/>
      <c r="AA152" s="12"/>
      <c r="AB152" s="191"/>
      <c r="AC152" s="12"/>
      <c r="AD152" s="2"/>
      <c r="AE152" s="2"/>
      <c r="AF152" s="70"/>
      <c r="AG152" s="70"/>
      <c r="AH152" s="67" t="str">
        <f>grades!A63</f>
        <v>long jump</v>
      </c>
      <c r="AI152" s="67"/>
      <c r="AJ152" s="67"/>
      <c r="AK152" s="67">
        <f>grades!C63</f>
        <v>5.7</v>
      </c>
      <c r="AL152" s="67"/>
      <c r="AM152" s="67"/>
      <c r="AN152" s="67">
        <f>grades!E63</f>
        <v>5.55</v>
      </c>
      <c r="AO152" s="67"/>
      <c r="AP152" s="67"/>
      <c r="AQ152" s="67">
        <f>grades!G63</f>
        <v>5.32</v>
      </c>
      <c r="AR152" s="67"/>
      <c r="AS152" s="67"/>
      <c r="AT152" s="67">
        <f>grades!I63</f>
        <v>5</v>
      </c>
      <c r="AU152" s="68" t="str">
        <f>grades!J23</f>
        <v>F</v>
      </c>
      <c r="AV152" s="161"/>
      <c r="AW152" s="2"/>
      <c r="AX152" s="2"/>
      <c r="AY152" s="2"/>
      <c r="AZ152" s="2"/>
      <c r="BA152" s="2"/>
      <c r="BB152" s="2"/>
      <c r="BC152" s="2"/>
      <c r="BD152" s="2"/>
      <c r="BE152" s="2"/>
      <c r="BF152" s="2"/>
      <c r="BG152" s="2"/>
      <c r="BH152" s="2"/>
    </row>
    <row r="153" spans="1:60" ht="18.95" customHeight="1">
      <c r="A153" s="9">
        <v>4</v>
      </c>
      <c r="B153" s="37"/>
      <c r="C153" s="97" t="s">
        <v>61</v>
      </c>
      <c r="D153" s="41" t="str">
        <f t="shared" si="128"/>
        <v/>
      </c>
      <c r="E153" s="41" t="str">
        <f t="shared" si="129"/>
        <v/>
      </c>
      <c r="F153" s="64" t="str">
        <f t="shared" si="130"/>
        <v/>
      </c>
      <c r="G153" s="64" t="str">
        <f t="shared" si="131"/>
        <v xml:space="preserve"> </v>
      </c>
      <c r="H153" s="426"/>
      <c r="I153" s="9">
        <v>4</v>
      </c>
      <c r="J153" s="37"/>
      <c r="K153" s="97" t="s">
        <v>61</v>
      </c>
      <c r="L153" s="41" t="str">
        <f t="shared" si="132"/>
        <v/>
      </c>
      <c r="M153" s="41" t="str">
        <f t="shared" si="133"/>
        <v/>
      </c>
      <c r="N153" s="64" t="str">
        <f t="shared" si="134"/>
        <v/>
      </c>
      <c r="O153" s="64" t="str">
        <f t="shared" si="135"/>
        <v xml:space="preserve"> </v>
      </c>
      <c r="P153" s="2"/>
      <c r="Q153" s="264" t="s">
        <v>258</v>
      </c>
      <c r="R153" s="264" t="s">
        <v>259</v>
      </c>
      <c r="S153" s="48">
        <f>IF(Q153=B150,8)+IF(Q153=B151,7)+IF(Q153=B152,6)+IF(Q153=B153,5)+IF(Q153=B154,4)+IF(Q153=B155,3)+IF(Q153=B156,2)+IF(Q153=B157,1)+IF(R153=B150,8)+IF(R153=B151,7)+IF(R153=B152,6)+IF(R153=B153,5)+IF(R153=B154,4)+IF(R153=B155,3)+IF(R153=B156,2)+IF(R153=B157,1)</f>
        <v>7</v>
      </c>
      <c r="T153" s="48">
        <f>IF(R153=J150,8)+IF(R153=J151,7)+IF(R153=J152,6)+IF(R153=J153,5)+IF(R153=J154,4)+IF(R153=J155,3)+IF(R153=J156,2)+IF(R153=J157,1)+IF(Q153=J150,8)+IF(Q153=J151,7)+IF(Q153=J152,6)+IF(Q153=J153,5)+IF(Q153=J154,4)+IF(Q153=J155,3)+IF(Q153=J156,2)+IF(Q153=J157,1)</f>
        <v>0</v>
      </c>
      <c r="U153" s="2"/>
      <c r="V153" s="12"/>
      <c r="W153" s="12"/>
      <c r="X153" s="12"/>
      <c r="Y153" s="12">
        <f>S153+T153</f>
        <v>7</v>
      </c>
      <c r="Z153" s="12"/>
      <c r="AA153" s="12"/>
      <c r="AB153" s="191"/>
      <c r="AC153" s="12"/>
      <c r="AD153" s="2"/>
      <c r="AE153" s="2"/>
      <c r="AF153" s="70"/>
      <c r="AG153" s="70"/>
      <c r="AH153" s="67" t="str">
        <f>grades!A64</f>
        <v>javelin</v>
      </c>
      <c r="AI153" s="67"/>
      <c r="AJ153" s="67"/>
      <c r="AK153" s="67">
        <f>grades!C64</f>
        <v>42.55</v>
      </c>
      <c r="AL153" s="67"/>
      <c r="AM153" s="67"/>
      <c r="AN153" s="67">
        <f>grades!E64</f>
        <v>39.9</v>
      </c>
      <c r="AO153" s="67"/>
      <c r="AP153" s="67"/>
      <c r="AQ153" s="67">
        <f>grades!G64</f>
        <v>37</v>
      </c>
      <c r="AR153" s="67"/>
      <c r="AS153" s="67"/>
      <c r="AT153" s="67">
        <f>grades!I64</f>
        <v>32.65</v>
      </c>
      <c r="AU153" s="68" t="str">
        <f>grades!J24</f>
        <v>F</v>
      </c>
      <c r="AV153" s="161"/>
      <c r="AW153" s="2"/>
      <c r="AX153" s="2"/>
      <c r="AY153" s="2"/>
      <c r="AZ153" s="2"/>
      <c r="BA153" s="2"/>
      <c r="BB153" s="2"/>
      <c r="BC153" s="2"/>
      <c r="BD153" s="2"/>
      <c r="BE153" s="2"/>
      <c r="BF153" s="2"/>
      <c r="BG153" s="2"/>
      <c r="BH153" s="2"/>
    </row>
    <row r="154" spans="1:60" ht="18.95" customHeight="1">
      <c r="A154" s="9">
        <v>5</v>
      </c>
      <c r="B154" s="37"/>
      <c r="C154" s="97" t="s">
        <v>61</v>
      </c>
      <c r="D154" s="41" t="str">
        <f t="shared" si="128"/>
        <v/>
      </c>
      <c r="E154" s="41" t="str">
        <f t="shared" si="129"/>
        <v/>
      </c>
      <c r="F154" s="64" t="str">
        <f t="shared" si="130"/>
        <v/>
      </c>
      <c r="G154" s="64" t="str">
        <f t="shared" si="131"/>
        <v xml:space="preserve"> </v>
      </c>
      <c r="H154" s="426"/>
      <c r="I154" s="9">
        <v>5</v>
      </c>
      <c r="J154" s="37"/>
      <c r="K154" s="97" t="s">
        <v>61</v>
      </c>
      <c r="L154" s="41" t="str">
        <f t="shared" si="132"/>
        <v/>
      </c>
      <c r="M154" s="41" t="str">
        <f t="shared" si="133"/>
        <v/>
      </c>
      <c r="N154" s="64" t="str">
        <f t="shared" si="134"/>
        <v/>
      </c>
      <c r="O154" s="64" t="str">
        <f t="shared" si="135"/>
        <v xml:space="preserve"> </v>
      </c>
      <c r="P154" s="2"/>
      <c r="Q154" s="48" t="s">
        <v>20</v>
      </c>
      <c r="R154" s="48" t="s">
        <v>19</v>
      </c>
      <c r="S154" s="48">
        <f>IF(Q154=B150,8)+IF(Q154=B151,7)+IF(Q154=B152,6)+IF(Q154=B153,5)+IF(Q154=B154,4)+IF(Q154=B155,3)+IF(Q154=B156,2)+IF(Q154=B157,1)+IF(R154=B150,8)+IF(R154=B151,7)+IF(R154=B152,6)+IF(R154=B153,5)+IF(R154=B154,4)+IF(R154=B155,3)+IF(R154=B156,2)+IF(R154=B157,1)</f>
        <v>6</v>
      </c>
      <c r="T154" s="48">
        <f>IF(R154=J150,8)+IF(R154=J151,7)+IF(R154=J152,6)+IF(R154=J153,5)+IF(R154=J154,4)+IF(R154=J155,3)+IF(R154=J156,2)+IF(R154=J157,1)+IF(Q154=J150,8)+IF(Q154=J151,7)+IF(Q154=J152,6)+IF(Q154=J153,5)+IF(Q154=J154,4)+IF(Q154=J155,3)+IF(Q154=J156,2)+IF(Q154=J157,1)</f>
        <v>0</v>
      </c>
      <c r="U154" s="2"/>
      <c r="V154" s="12"/>
      <c r="W154" s="12"/>
      <c r="X154" s="12"/>
      <c r="Y154" s="12"/>
      <c r="Z154" s="12">
        <f>S154+T154</f>
        <v>6</v>
      </c>
      <c r="AA154" s="12"/>
      <c r="AB154" s="191"/>
      <c r="AC154" s="12"/>
      <c r="AD154" s="2"/>
      <c r="AE154" s="2"/>
      <c r="AF154" s="70"/>
      <c r="AG154" s="70"/>
      <c r="AH154" s="67" t="str">
        <f>grades!A65</f>
        <v xml:space="preserve">discus </v>
      </c>
      <c r="AI154" s="67"/>
      <c r="AJ154" s="67"/>
      <c r="AK154" s="67">
        <f>grades!C65</f>
        <v>34.5</v>
      </c>
      <c r="AL154" s="67"/>
      <c r="AM154" s="67"/>
      <c r="AN154" s="67">
        <f>grades!E65</f>
        <v>32.15</v>
      </c>
      <c r="AO154" s="67"/>
      <c r="AP154" s="67"/>
      <c r="AQ154" s="67">
        <f>grades!G65</f>
        <v>28.9</v>
      </c>
      <c r="AR154" s="67"/>
      <c r="AS154" s="67"/>
      <c r="AT154" s="67">
        <f>grades!I65</f>
        <v>25.55</v>
      </c>
      <c r="AU154" s="68" t="str">
        <f>grades!J25</f>
        <v>F</v>
      </c>
      <c r="AV154" s="161"/>
      <c r="AW154" s="2"/>
      <c r="AX154" s="2"/>
      <c r="AY154" s="2"/>
      <c r="AZ154" s="2"/>
      <c r="BA154" s="2"/>
      <c r="BB154" s="2"/>
      <c r="BC154" s="2"/>
      <c r="BD154" s="2"/>
      <c r="BE154" s="2"/>
      <c r="BF154" s="2"/>
      <c r="BG154" s="2"/>
      <c r="BH154" s="2"/>
    </row>
    <row r="155" spans="1:60" ht="18.95" customHeight="1">
      <c r="A155" s="9">
        <v>6</v>
      </c>
      <c r="B155" s="37"/>
      <c r="C155" s="97" t="s">
        <v>61</v>
      </c>
      <c r="D155" s="41" t="str">
        <f t="shared" si="128"/>
        <v/>
      </c>
      <c r="E155" s="41" t="str">
        <f t="shared" si="129"/>
        <v/>
      </c>
      <c r="F155" s="64" t="str">
        <f t="shared" si="130"/>
        <v/>
      </c>
      <c r="G155" s="64" t="str">
        <f t="shared" si="131"/>
        <v xml:space="preserve"> </v>
      </c>
      <c r="H155" s="426"/>
      <c r="I155" s="9">
        <v>6</v>
      </c>
      <c r="J155" s="37"/>
      <c r="K155" s="97" t="s">
        <v>61</v>
      </c>
      <c r="L155" s="41" t="str">
        <f t="shared" si="132"/>
        <v/>
      </c>
      <c r="M155" s="41" t="str">
        <f t="shared" si="133"/>
        <v/>
      </c>
      <c r="N155" s="64" t="str">
        <f t="shared" si="134"/>
        <v/>
      </c>
      <c r="O155" s="64" t="str">
        <f t="shared" si="135"/>
        <v xml:space="preserve"> </v>
      </c>
      <c r="P155" s="2"/>
      <c r="Q155" s="48" t="s">
        <v>188</v>
      </c>
      <c r="R155" s="48" t="s">
        <v>189</v>
      </c>
      <c r="S155" s="48">
        <f>IF(Q155=B150,8)+IF(Q155=B151,7)+IF(Q155=B152,6)+IF(Q155=B153,5)+IF(Q155=B154,4)+IF(Q155=B155,3)+IF(Q155=B156,2)+IF(Q155=B157,1)+IF(R155=B150,8)+IF(R155=B151,7)+IF(R155=B152,6)+IF(R155=B153,5)+IF(R155=B154,4)+IF(R155=B155,3)+IF(R155=B156,2)+IF(R155=B157,1)</f>
        <v>8</v>
      </c>
      <c r="T155" s="48">
        <f>IF(R155=J150,8)+IF(R155=J151,7)+IF(R155=J152,6)+IF(R155=J153,5)+IF(R155=J154,4)+IF(R155=J155,3)+IF(R155=J156,2)+IF(R155=J157,1)+IF(Q155=J150,8)+IF(Q155=J151,7)+IF(Q155=J152,6)+IF(Q155=J153,5)+IF(Q155=J154,4)+IF(Q155=J155,3)+IF(Q155=J156,2)+IF(Q155=J157,1)</f>
        <v>8</v>
      </c>
      <c r="U155" s="2"/>
      <c r="V155" s="12"/>
      <c r="W155" s="12"/>
      <c r="X155" s="12"/>
      <c r="Y155" s="12"/>
      <c r="Z155" s="12"/>
      <c r="AA155" s="12">
        <f>S155+T155</f>
        <v>16</v>
      </c>
      <c r="AB155" s="191"/>
      <c r="AC155" s="12"/>
      <c r="AD155" s="2"/>
      <c r="AE155" s="2"/>
      <c r="AF155" s="70"/>
      <c r="AG155" s="70"/>
      <c r="AH155" s="67" t="str">
        <f>grades!A66</f>
        <v>shot</v>
      </c>
      <c r="AI155" s="67"/>
      <c r="AJ155" s="67"/>
      <c r="AK155" s="67">
        <f>grades!C66</f>
        <v>12.35</v>
      </c>
      <c r="AL155" s="67"/>
      <c r="AM155" s="67"/>
      <c r="AN155" s="67">
        <f>grades!E66</f>
        <v>11.75</v>
      </c>
      <c r="AO155" s="67"/>
      <c r="AP155" s="67"/>
      <c r="AQ155" s="67">
        <f>grades!G66</f>
        <v>10.95</v>
      </c>
      <c r="AR155" s="67"/>
      <c r="AS155" s="67"/>
      <c r="AT155" s="67">
        <f>grades!I66</f>
        <v>10.15</v>
      </c>
      <c r="AU155" s="68" t="str">
        <f>grades!J26</f>
        <v>F</v>
      </c>
      <c r="AV155" s="161"/>
      <c r="AW155" s="2"/>
      <c r="AX155" s="2"/>
      <c r="AY155" s="2"/>
      <c r="AZ155" s="2"/>
      <c r="BA155" s="2"/>
      <c r="BB155" s="2"/>
      <c r="BC155" s="2"/>
      <c r="BD155" s="2"/>
      <c r="BE155" s="2"/>
      <c r="BF155" s="2"/>
      <c r="BG155" s="2"/>
      <c r="BH155" s="2"/>
    </row>
    <row r="156" spans="1:60" ht="18.95" customHeight="1">
      <c r="A156" s="9">
        <v>7</v>
      </c>
      <c r="B156" s="37"/>
      <c r="C156" s="97" t="s">
        <v>61</v>
      </c>
      <c r="D156" s="41" t="str">
        <f t="shared" si="128"/>
        <v/>
      </c>
      <c r="E156" s="41" t="str">
        <f t="shared" si="129"/>
        <v/>
      </c>
      <c r="F156" s="64" t="str">
        <f t="shared" si="130"/>
        <v/>
      </c>
      <c r="G156" s="64" t="str">
        <f t="shared" si="131"/>
        <v xml:space="preserve"> </v>
      </c>
      <c r="H156" s="426"/>
      <c r="I156" s="9">
        <v>7</v>
      </c>
      <c r="J156" s="37"/>
      <c r="K156" s="97" t="s">
        <v>61</v>
      </c>
      <c r="L156" s="41" t="str">
        <f t="shared" si="132"/>
        <v/>
      </c>
      <c r="M156" s="41" t="str">
        <f t="shared" si="133"/>
        <v/>
      </c>
      <c r="N156" s="64" t="str">
        <f t="shared" si="134"/>
        <v/>
      </c>
      <c r="O156" s="64" t="str">
        <f t="shared" si="135"/>
        <v xml:space="preserve"> </v>
      </c>
      <c r="Q156" s="48" t="s">
        <v>227</v>
      </c>
      <c r="R156" s="48" t="s">
        <v>228</v>
      </c>
      <c r="S156" s="48">
        <f>IF(Q156=B150,8)+IF(Q156=B151,7)+IF(Q156=B152,6)+IF(Q156=B153,5)+IF(Q156=B154,4)+IF(Q156=B155,3)+IF(Q156=B156,2)+IF(Q156=B157,1)+IF(R156=B150,8)+IF(R156=B151,7)+IF(R156=B152,6)+IF(R156=B153,5)+IF(R156=B154,4)+IF(R156=B155,3)+IF(R156=B156,2)+IF(R156=B157,1)</f>
        <v>0</v>
      </c>
      <c r="T156" s="48">
        <f>IF(R156=J150,8)+IF(R156=J151,7)+IF(R156=J152,6)+IF(R156=J153,5)+IF(R156=J154,4)+IF(R156=J155,3)+IF(R156=J156,2)+IF(R156=J157,1)+IF(Q156=J150,8)+IF(Q156=J151,7)+IF(Q156=J152,6)+IF(Q156=J153,5)+IF(Q156=J154,4)+IF(Q156=J155,3)+IF(Q156=J156,2)+IF(Q156=J157,1)</f>
        <v>0</v>
      </c>
      <c r="U156" s="2"/>
      <c r="V156" s="12"/>
      <c r="W156" s="12"/>
      <c r="X156" s="12"/>
      <c r="Y156" s="12"/>
      <c r="Z156" s="12"/>
      <c r="AA156" s="12"/>
      <c r="AB156" s="191">
        <f>S156+T156</f>
        <v>0</v>
      </c>
      <c r="AC156" s="12"/>
    </row>
    <row r="157" spans="1:60" ht="18.95" customHeight="1">
      <c r="A157" s="9">
        <v>8</v>
      </c>
      <c r="B157" s="37"/>
      <c r="C157" s="97" t="s">
        <v>61</v>
      </c>
      <c r="D157" s="41" t="str">
        <f t="shared" si="128"/>
        <v/>
      </c>
      <c r="E157" s="41" t="str">
        <f t="shared" si="129"/>
        <v/>
      </c>
      <c r="F157" s="64" t="str">
        <f t="shared" si="130"/>
        <v/>
      </c>
      <c r="G157" s="64" t="str">
        <f t="shared" si="131"/>
        <v xml:space="preserve"> </v>
      </c>
      <c r="H157" s="427"/>
      <c r="I157" s="9">
        <v>8</v>
      </c>
      <c r="J157" s="37"/>
      <c r="K157" s="97" t="s">
        <v>61</v>
      </c>
      <c r="L157" s="41" t="str">
        <f t="shared" si="132"/>
        <v/>
      </c>
      <c r="M157" s="41" t="str">
        <f t="shared" si="133"/>
        <v/>
      </c>
      <c r="N157" s="64" t="str">
        <f t="shared" si="134"/>
        <v/>
      </c>
      <c r="O157" s="64" t="str">
        <f t="shared" si="135"/>
        <v xml:space="preserve"> </v>
      </c>
      <c r="Q157" s="48" t="s">
        <v>208</v>
      </c>
      <c r="R157" s="48" t="s">
        <v>211</v>
      </c>
      <c r="S157" s="48">
        <f>IF(Q157=B150,8)+IF(Q157=B151,7)+IF(Q157=B152,6)+IF(Q157=B153,5)+IF(Q157=B154,4)+IF(Q157=B155,3)+IF(Q157=B156,2)+IF(Q157=B157,1)+IF(R157=B150,8)+IF(R157=B151,7)+IF(R157=B152,6)+IF(R157=B153,5)+IF(R157=B154,4)+IF(R157=B155,3)+IF(R157=B156,2)+IF(R157=B157,1)</f>
        <v>0</v>
      </c>
      <c r="T157" s="48">
        <f>IF(R157=J150,8)+IF(R157=J151,7)+IF(R157=J152,6)+IF(R157=J153,5)+IF(R157=J154,4)+IF(R157=J155,3)+IF(R157=J156,2)+IF(R157=J157,1)+IF(Q157=J150,8)+IF(Q157=J151,7)+IF(Q157=J152,6)+IF(Q157=J153,5)+IF(Q157=J154,4)+IF(Q157=J155,3)+IF(Q157=J156,2)+IF(Q157=J157,1)</f>
        <v>0</v>
      </c>
      <c r="U157" s="2"/>
      <c r="V157" s="12"/>
      <c r="W157" s="12"/>
      <c r="X157" s="12"/>
      <c r="Y157" s="12"/>
      <c r="Z157" s="12"/>
      <c r="AA157" s="12"/>
      <c r="AB157" s="191"/>
      <c r="AC157" s="12">
        <f>S157+T157</f>
        <v>0</v>
      </c>
    </row>
    <row r="158" spans="1:60" ht="18.95" customHeight="1">
      <c r="A158" s="206" t="s">
        <v>0</v>
      </c>
      <c r="B158" s="422" t="s">
        <v>163</v>
      </c>
      <c r="C158" s="423"/>
      <c r="D158" s="423"/>
      <c r="E158" s="423"/>
      <c r="F158" s="423"/>
      <c r="G158" s="424"/>
      <c r="H158" s="207"/>
      <c r="I158" s="206"/>
      <c r="J158" s="422"/>
      <c r="K158" s="423"/>
      <c r="L158" s="423"/>
      <c r="M158" s="423"/>
      <c r="N158" s="423"/>
      <c r="O158" s="424"/>
      <c r="Q158" s="96"/>
      <c r="R158" s="96"/>
      <c r="S158" s="48"/>
      <c r="T158" s="48"/>
      <c r="U158" s="2"/>
      <c r="V158" s="12"/>
      <c r="W158" s="12"/>
      <c r="X158" s="12"/>
      <c r="Y158" s="12"/>
      <c r="Z158" s="12"/>
      <c r="AA158" s="12"/>
      <c r="AB158" s="191"/>
      <c r="AC158" s="12"/>
    </row>
    <row r="159" spans="1:60" ht="18.95" customHeight="1">
      <c r="A159" s="9">
        <v>1</v>
      </c>
      <c r="B159" s="37"/>
      <c r="C159" s="97" t="s">
        <v>61</v>
      </c>
      <c r="D159" s="12" t="str">
        <f>IF(B159=0,"",VLOOKUP(B159,$AX$107:$BH$122,5,FALSE))</f>
        <v/>
      </c>
      <c r="E159" s="394" t="str">
        <f>IF(B159=0,"",VLOOKUP(B159,$AX$107:$BH$122,7,FALSE))</f>
        <v/>
      </c>
      <c r="F159" s="395"/>
      <c r="G159" s="396"/>
      <c r="H159" s="394" t="str">
        <f>IF(B159=0,"",VLOOKUP(B159,$AX$107:$BH$122,9,FALSE))</f>
        <v/>
      </c>
      <c r="I159" s="395"/>
      <c r="J159" s="395"/>
      <c r="K159" s="396"/>
      <c r="L159" s="12" t="str">
        <f>IF(B159=0,"",VLOOKUP(B159,$AX$107:$BH$122,11,FALSE))</f>
        <v/>
      </c>
      <c r="M159" s="41" t="str">
        <f>IF(B159=0,"",VLOOKUP(B159,$AX$107:$AZ$122,3,FALSE))</f>
        <v/>
      </c>
      <c r="N159" s="64"/>
      <c r="O159" s="64" t="str">
        <f>IF(C159&lt;=BY107,"AW"," ")</f>
        <v xml:space="preserve"> </v>
      </c>
      <c r="P159" s="6"/>
      <c r="Q159" s="192" t="s">
        <v>0</v>
      </c>
      <c r="R159" s="192" t="s">
        <v>210</v>
      </c>
      <c r="S159" s="192">
        <f>IF(Q159=B159,8)+IF(Q159=B160,7)+IF(Q159=B161,6)+IF(Q159=B162,5)+IF(Q159=B163,4)+IF(Q159=B164,3)+IF(Q159=B165,2)+IF(Q159=B166,1)+IF(R159=B159,8)+IF(R159=B160,7)+IF(R159=B161,6)+IF(R159=B162,5)+IF(R159=B163,4)+IF(R159=B164,3)+IF(R159=B165,2)+IF(R159=B166,1)</f>
        <v>0</v>
      </c>
      <c r="T159" s="192">
        <f>IF(Q159=J159,8)+IF(Q159=J160,7)+IF(Q159=J161,6)+IF(Q159=J162,5)+IF(Q159=J163,4)+IF(Q159=J164,3)+IF(Q159=J165,2)+IF(Q159=J166,1)+IF(R159=J159,8)+IF(R159=J160,7)+IF(R159=J161,6)+IF(R159=J162,5)+IF(R159=J163,4)+IF(R159=J164,3)+IF(R159=J165,2)+IF(R159=J166,1)</f>
        <v>0</v>
      </c>
      <c r="U159" s="2"/>
      <c r="V159" s="95">
        <f>S159+T159</f>
        <v>0</v>
      </c>
      <c r="W159" s="12"/>
      <c r="X159" s="12"/>
      <c r="Y159" s="12"/>
      <c r="Z159" s="12"/>
      <c r="AA159" s="12"/>
      <c r="AB159" s="191"/>
      <c r="AC159" s="12"/>
      <c r="AD159" s="6"/>
      <c r="AE159" s="6"/>
      <c r="AF159" s="45"/>
      <c r="AG159" s="45"/>
      <c r="AH159" s="45"/>
      <c r="AI159" s="45"/>
      <c r="AJ159" s="45"/>
      <c r="AK159" s="45"/>
      <c r="AL159" s="45"/>
      <c r="AM159" s="45"/>
      <c r="AN159" s="45"/>
      <c r="AO159" s="45"/>
      <c r="AP159" s="45"/>
      <c r="AQ159" s="45"/>
      <c r="AR159" s="45"/>
      <c r="AS159" s="45"/>
      <c r="AT159" s="45"/>
      <c r="AU159" s="45"/>
      <c r="AV159" s="45"/>
      <c r="AW159" s="45"/>
    </row>
    <row r="160" spans="1:60" ht="18.95" customHeight="1">
      <c r="A160" s="9">
        <v>2</v>
      </c>
      <c r="B160" s="37"/>
      <c r="C160" s="97" t="s">
        <v>61</v>
      </c>
      <c r="D160" s="12" t="str">
        <f t="shared" ref="D160:D166" si="136">IF(B160=0,"",VLOOKUP(B160,$AX$107:$BH$122,5,FALSE))</f>
        <v/>
      </c>
      <c r="E160" s="394" t="str">
        <f t="shared" ref="E160:E166" si="137">IF(B160=0,"",VLOOKUP(B160,$AX$107:$BH$122,7,FALSE))</f>
        <v/>
      </c>
      <c r="F160" s="395"/>
      <c r="G160" s="396"/>
      <c r="H160" s="394" t="str">
        <f t="shared" ref="H160:H166" si="138">IF(B160=0,"",VLOOKUP(B160,$AX$107:$BH$122,9,FALSE))</f>
        <v/>
      </c>
      <c r="I160" s="395"/>
      <c r="J160" s="395"/>
      <c r="K160" s="396"/>
      <c r="L160" s="12" t="str">
        <f t="shared" ref="L160:L166" si="139">IF(B160=0,"",VLOOKUP(B160,$AX$107:$BH$122,11,FALSE))</f>
        <v/>
      </c>
      <c r="M160" s="41" t="str">
        <f t="shared" ref="M160:M166" si="140">IF(B160=0,"",VLOOKUP(B160,$AX$107:$AZ$122,3,FALSE))</f>
        <v/>
      </c>
      <c r="N160" s="64"/>
      <c r="O160" s="64" t="str">
        <f t="shared" ref="O160:O166" si="141">IF(C160&lt;=BY108,"AW"," ")</f>
        <v xml:space="preserve"> </v>
      </c>
      <c r="P160" s="2"/>
      <c r="Q160" s="48" t="s">
        <v>190</v>
      </c>
      <c r="R160" s="48" t="s">
        <v>191</v>
      </c>
      <c r="S160" s="48">
        <f>IF(Q160=B159,8)+IF(Q160=B160,7)+IF(Q160=B161,6)+IF(Q160=B162,5)+IF(Q160=B163,4)+IF(Q160=B164,3)+IF(Q160=B165,2)+IF(Q160=B166,1)+IF(R160=B159,8)+IF(R160=B160,7)+IF(R160=B161,6)+IF(R160=B162,5)+IF(R160=B163,4)+IF(R160=B164,3)+IF(R160=B165,2)+IF(R160=B166,1)</f>
        <v>0</v>
      </c>
      <c r="T160" s="48">
        <f>IF(R160=J159,8)+IF(R160=J160,7)+IF(R160=J161,6)+IF(R160=J162,5)+IF(R160=J163,4)+IF(R160=J164,3)+IF(R160=J165,2)+IF(R160=J166,1)+IF(Q160=J159,8)+IF(Q160=J160,7)+IF(Q160=J161,6)+IF(Q160=J162,5)+IF(Q160=J163,4)+IF(Q160=J164,3)+IF(Q160=J165,2)+IF(Q160=J166,1)</f>
        <v>0</v>
      </c>
      <c r="U160" s="2"/>
      <c r="V160" s="12"/>
      <c r="W160" s="12">
        <f>S160+T160</f>
        <v>0</v>
      </c>
      <c r="X160" s="12"/>
      <c r="Y160" s="12"/>
      <c r="Z160" s="12"/>
      <c r="AA160" s="12"/>
      <c r="AB160" s="191"/>
      <c r="AC160" s="12"/>
      <c r="AD160" s="2"/>
      <c r="AE160" s="2"/>
      <c r="AF160" s="6"/>
      <c r="AG160" s="6"/>
      <c r="AH160" s="8"/>
      <c r="AI160" s="23"/>
      <c r="AJ160" s="23"/>
      <c r="AK160" s="8"/>
      <c r="AL160" s="23"/>
      <c r="AM160" s="23"/>
      <c r="AN160" s="8"/>
      <c r="AO160" s="23"/>
      <c r="AP160" s="23"/>
      <c r="AQ160" s="8"/>
      <c r="AR160" s="23"/>
      <c r="AS160" s="23"/>
      <c r="AT160" s="8"/>
      <c r="AU160" s="23"/>
      <c r="AV160" s="23"/>
      <c r="AW160" s="8"/>
      <c r="AX160" s="23"/>
      <c r="AY160" s="23"/>
      <c r="AZ160" s="8"/>
      <c r="BA160" s="8"/>
      <c r="BB160" s="8"/>
      <c r="BC160" s="8"/>
      <c r="BD160" s="8"/>
      <c r="BE160" s="8"/>
      <c r="BF160" s="8"/>
      <c r="BG160" s="8"/>
      <c r="BH160" s="8"/>
    </row>
    <row r="161" spans="1:60" ht="18.95" customHeight="1">
      <c r="A161" s="9">
        <v>3</v>
      </c>
      <c r="B161" s="37"/>
      <c r="C161" s="97" t="s">
        <v>61</v>
      </c>
      <c r="D161" s="12" t="str">
        <f t="shared" si="136"/>
        <v/>
      </c>
      <c r="E161" s="394" t="str">
        <f t="shared" si="137"/>
        <v/>
      </c>
      <c r="F161" s="395"/>
      <c r="G161" s="396"/>
      <c r="H161" s="394" t="str">
        <f t="shared" si="138"/>
        <v/>
      </c>
      <c r="I161" s="395"/>
      <c r="J161" s="395"/>
      <c r="K161" s="396"/>
      <c r="L161" s="12" t="str">
        <f t="shared" si="139"/>
        <v/>
      </c>
      <c r="M161" s="41" t="str">
        <f t="shared" si="140"/>
        <v/>
      </c>
      <c r="N161" s="64"/>
      <c r="O161" s="64" t="str">
        <f t="shared" si="141"/>
        <v xml:space="preserve"> </v>
      </c>
      <c r="P161" s="2"/>
      <c r="Q161" s="48" t="s">
        <v>1</v>
      </c>
      <c r="R161" s="48" t="s">
        <v>209</v>
      </c>
      <c r="S161" s="48">
        <f>IF(Q161=B159,8)+IF(Q161=B160,7)+IF(Q161=B161,6)+IF(Q161=B162,5)+IF(Q161=B163,4)+IF(Q161=B164,3)+IF(Q161=B165,2)+IF(Q161=B166,1)+IF(R161=B159,8)+IF(R161=B160,7)+IF(R161=B161,6)+IF(R161=B162,5)+IF(R161=B163,4)+IF(R161=B164,3)+IF(R161=B165,2)+IF(R161=B166,1)</f>
        <v>0</v>
      </c>
      <c r="T161" s="48">
        <f>IF(R161=J159,8)+IF(R161=J160,7)+IF(R161=J161,6)+IF(R161=J162,5)+IF(R161=J163,4)+IF(R161=J164,3)+IF(R161=J165,2)+IF(R161=J166,1)+IF(Q161=J159,8)+IF(Q161=J160,7)+IF(Q161=J161,6)+IF(Q161=J162,5)+IF(Q161=J163,4)+IF(Q161=J164,3)+IF(Q161=J165,2)+IF(Q161=J166,1)</f>
        <v>0</v>
      </c>
      <c r="U161" s="2"/>
      <c r="V161" s="12"/>
      <c r="W161" s="12"/>
      <c r="X161" s="12">
        <f>S161+T161</f>
        <v>0</v>
      </c>
      <c r="Y161" s="12"/>
      <c r="Z161" s="12"/>
      <c r="AA161" s="12"/>
      <c r="AB161" s="191"/>
      <c r="AC161" s="1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1:60" ht="18.95" customHeight="1">
      <c r="A162" s="9">
        <v>4</v>
      </c>
      <c r="B162" s="37"/>
      <c r="C162" s="97" t="s">
        <v>61</v>
      </c>
      <c r="D162" s="12" t="str">
        <f t="shared" si="136"/>
        <v/>
      </c>
      <c r="E162" s="394" t="str">
        <f t="shared" si="137"/>
        <v/>
      </c>
      <c r="F162" s="395"/>
      <c r="G162" s="396"/>
      <c r="H162" s="394" t="str">
        <f t="shared" si="138"/>
        <v/>
      </c>
      <c r="I162" s="395"/>
      <c r="J162" s="395"/>
      <c r="K162" s="396"/>
      <c r="L162" s="12" t="str">
        <f t="shared" si="139"/>
        <v/>
      </c>
      <c r="M162" s="41" t="str">
        <f t="shared" si="140"/>
        <v/>
      </c>
      <c r="N162" s="64"/>
      <c r="O162" s="64" t="str">
        <f t="shared" si="141"/>
        <v xml:space="preserve"> </v>
      </c>
      <c r="P162" s="2"/>
      <c r="Q162" s="264" t="s">
        <v>258</v>
      </c>
      <c r="R162" s="264" t="s">
        <v>259</v>
      </c>
      <c r="S162" s="48">
        <f>IF(Q162=B159,8)+IF(Q162=B160,7)+IF(Q162=B161,6)+IF(Q162=B162,5)+IF(Q162=B163,4)+IF(Q162=B164,3)+IF(Q162=B165,2)+IF(Q162=B166,1)+IF(R162=B159,8)+IF(R162=B160,7)+IF(R162=B161,6)+IF(R162=B162,5)+IF(R162=B163,4)+IF(R162=B164,3)+IF(R162=B165,2)+IF(R162=B166,1)</f>
        <v>0</v>
      </c>
      <c r="T162" s="48">
        <f>IF(R162=J159,8)+IF(R162=J160,7)+IF(R162=J161,6)+IF(R162=J162,5)+IF(R162=J163,4)+IF(R162=J164,3)+IF(R162=J165,2)+IF(R162=J166,1)+IF(Q162=J159,8)+IF(Q162=J160,7)+IF(Q162=J161,6)+IF(Q162=J162,5)+IF(Q162=J163,4)+IF(Q162=J164,3)+IF(Q162=J165,2)+IF(Q162=J166,1)</f>
        <v>0</v>
      </c>
      <c r="U162" s="2"/>
      <c r="V162" s="12"/>
      <c r="W162" s="12"/>
      <c r="X162" s="12"/>
      <c r="Y162" s="12">
        <f>S162+T162</f>
        <v>0</v>
      </c>
      <c r="Z162" s="12"/>
      <c r="AA162" s="12"/>
      <c r="AB162" s="191"/>
      <c r="AC162" s="1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1:60" ht="18.95" customHeight="1">
      <c r="A163" s="9">
        <v>5</v>
      </c>
      <c r="B163" s="37"/>
      <c r="C163" s="97" t="s">
        <v>61</v>
      </c>
      <c r="D163" s="12" t="str">
        <f t="shared" si="136"/>
        <v/>
      </c>
      <c r="E163" s="394" t="str">
        <f t="shared" si="137"/>
        <v/>
      </c>
      <c r="F163" s="395"/>
      <c r="G163" s="396"/>
      <c r="H163" s="394" t="str">
        <f t="shared" si="138"/>
        <v/>
      </c>
      <c r="I163" s="395"/>
      <c r="J163" s="395"/>
      <c r="K163" s="396"/>
      <c r="L163" s="12" t="str">
        <f t="shared" si="139"/>
        <v/>
      </c>
      <c r="M163" s="41" t="str">
        <f t="shared" si="140"/>
        <v/>
      </c>
      <c r="N163" s="64"/>
      <c r="O163" s="64" t="str">
        <f t="shared" si="141"/>
        <v xml:space="preserve"> </v>
      </c>
      <c r="P163" s="2"/>
      <c r="Q163" s="48" t="s">
        <v>20</v>
      </c>
      <c r="R163" s="48" t="s">
        <v>19</v>
      </c>
      <c r="S163" s="48">
        <f>IF(Q163=B159,8)+IF(Q163=B160,7)+IF(Q163=B161,6)+IF(Q163=B162,5)+IF(Q163=B163,4)+IF(Q163=B164,3)+IF(Q163=B165,2)+IF(Q163=B166,1)+IF(R163=B159,8)+IF(R163=B160,7)+IF(R163=B161,6)+IF(R163=B162,5)+IF(R163=B163,4)+IF(R163=B164,3)+IF(R163=B165,2)+IF(R163=B166,1)</f>
        <v>0</v>
      </c>
      <c r="T163" s="48">
        <f>IF(R163=J159,8)+IF(R163=J160,7)+IF(R163=J161,6)+IF(R163=J162,5)+IF(R163=J163,4)+IF(R163=J164,3)+IF(R163=J165,2)+IF(R163=J166,1)+IF(Q163=J159,8)+IF(Q163=J160,7)+IF(Q163=J161,6)+IF(Q163=J162,5)+IF(Q163=J163,4)+IF(Q163=J164,3)+IF(Q163=J165,2)+IF(Q163=J166,1)</f>
        <v>0</v>
      </c>
      <c r="U163" s="2"/>
      <c r="V163" s="12"/>
      <c r="W163" s="12"/>
      <c r="X163" s="12"/>
      <c r="Y163" s="12"/>
      <c r="Z163" s="12">
        <f>S163+T163</f>
        <v>0</v>
      </c>
      <c r="AA163" s="12"/>
      <c r="AB163" s="191"/>
      <c r="AC163" s="1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1:60" ht="18.95" customHeight="1">
      <c r="A164" s="9">
        <v>6</v>
      </c>
      <c r="B164" s="37"/>
      <c r="C164" s="97" t="s">
        <v>61</v>
      </c>
      <c r="D164" s="12" t="str">
        <f t="shared" si="136"/>
        <v/>
      </c>
      <c r="E164" s="394" t="str">
        <f t="shared" si="137"/>
        <v/>
      </c>
      <c r="F164" s="395"/>
      <c r="G164" s="396"/>
      <c r="H164" s="394" t="str">
        <f t="shared" si="138"/>
        <v/>
      </c>
      <c r="I164" s="395"/>
      <c r="J164" s="395"/>
      <c r="K164" s="396"/>
      <c r="L164" s="12" t="str">
        <f t="shared" si="139"/>
        <v/>
      </c>
      <c r="M164" s="41" t="str">
        <f t="shared" si="140"/>
        <v/>
      </c>
      <c r="N164" s="64"/>
      <c r="O164" s="64" t="str">
        <f t="shared" si="141"/>
        <v xml:space="preserve"> </v>
      </c>
      <c r="P164" s="2"/>
      <c r="Q164" s="48" t="s">
        <v>188</v>
      </c>
      <c r="R164" s="48" t="s">
        <v>189</v>
      </c>
      <c r="S164" s="48">
        <f>IF(Q164=B159,8)+IF(Q164=B160,7)+IF(Q164=B161,6)+IF(Q164=B162,5)+IF(Q164=B163,4)+IF(Q164=B164,3)+IF(Q164=B165,2)+IF(Q164=B166,1)+IF(R164=B159,8)+IF(R164=B160,7)+IF(R164=B161,6)+IF(R164=B162,5)+IF(R164=B163,4)+IF(R164=B164,3)+IF(R164=B165,2)+IF(R164=B166,1)</f>
        <v>0</v>
      </c>
      <c r="T164" s="48">
        <f>IF(R164=J159,8)+IF(R164=J160,7)+IF(R164=J161,6)+IF(R164=J162,5)+IF(R164=J163,4)+IF(R164=J164,3)+IF(R164=J165,2)+IF(R164=J166,1)+IF(Q164=J159,8)+IF(Q164=J160,7)+IF(Q164=J161,6)+IF(Q164=J162,5)+IF(Q164=J163,4)+IF(Q164=J164,3)+IF(Q164=J165,2)+IF(Q164=J166,1)</f>
        <v>0</v>
      </c>
      <c r="U164" s="2"/>
      <c r="V164" s="12"/>
      <c r="W164" s="12"/>
      <c r="X164" s="12"/>
      <c r="Y164" s="12"/>
      <c r="Z164" s="12"/>
      <c r="AA164" s="12">
        <f>S164+T164</f>
        <v>0</v>
      </c>
      <c r="AB164" s="191"/>
      <c r="AC164" s="1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1:60" ht="18.95" customHeight="1">
      <c r="A165" s="9">
        <v>7</v>
      </c>
      <c r="B165" s="37"/>
      <c r="C165" s="97" t="s">
        <v>61</v>
      </c>
      <c r="D165" s="12" t="str">
        <f t="shared" si="136"/>
        <v/>
      </c>
      <c r="E165" s="394" t="str">
        <f t="shared" si="137"/>
        <v/>
      </c>
      <c r="F165" s="395"/>
      <c r="G165" s="396"/>
      <c r="H165" s="394" t="str">
        <f t="shared" si="138"/>
        <v/>
      </c>
      <c r="I165" s="395"/>
      <c r="J165" s="395"/>
      <c r="K165" s="396"/>
      <c r="L165" s="12" t="str">
        <f t="shared" si="139"/>
        <v/>
      </c>
      <c r="M165" s="41" t="str">
        <f t="shared" si="140"/>
        <v/>
      </c>
      <c r="N165" s="64"/>
      <c r="O165" s="64" t="str">
        <f t="shared" si="141"/>
        <v xml:space="preserve"> </v>
      </c>
      <c r="P165" s="2"/>
      <c r="Q165" s="48" t="s">
        <v>227</v>
      </c>
      <c r="R165" s="48" t="s">
        <v>228</v>
      </c>
      <c r="S165" s="48">
        <f>IF(Q165=B159,8)+IF(Q165=B160,7)+IF(Q165=B161,6)+IF(Q165=B162,5)+IF(Q165=B163,4)+IF(Q165=B164,3)+IF(Q165=B165,2)+IF(Q165=B166,1)+IF(R165=B159,8)+IF(R165=B160,7)+IF(R165=B161,6)+IF(R165=B162,5)+IF(R165=B163,4)+IF(R165=B164,3)+IF(R165=B165,2)+IF(R165=B166,1)</f>
        <v>0</v>
      </c>
      <c r="T165" s="48">
        <f>IF(R165=J159,8)+IF(R165=J160,7)+IF(R165=J161,6)+IF(R165=J162,5)+IF(R165=J163,4)+IF(R165=J164,3)+IF(R165=J165,2)+IF(R165=J166,1)+IF(Q165=J159,8)+IF(Q165=J160,7)+IF(Q165=J161,6)+IF(Q165=J162,5)+IF(Q165=J163,4)+IF(Q165=J164,3)+IF(Q165=J165,2)+IF(Q165=J166,1)</f>
        <v>0</v>
      </c>
      <c r="U165" s="2"/>
      <c r="V165" s="12"/>
      <c r="W165" s="12"/>
      <c r="X165" s="12"/>
      <c r="Y165" s="12"/>
      <c r="Z165" s="12"/>
      <c r="AA165" s="12"/>
      <c r="AB165" s="191">
        <f>S165+T165</f>
        <v>0</v>
      </c>
      <c r="AC165" s="1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1:60" ht="18.95" customHeight="1">
      <c r="A166" s="9">
        <v>8</v>
      </c>
      <c r="B166" s="37"/>
      <c r="C166" s="97" t="s">
        <v>61</v>
      </c>
      <c r="D166" s="12" t="str">
        <f t="shared" si="136"/>
        <v/>
      </c>
      <c r="E166" s="394" t="str">
        <f t="shared" si="137"/>
        <v/>
      </c>
      <c r="F166" s="395"/>
      <c r="G166" s="396"/>
      <c r="H166" s="394" t="str">
        <f t="shared" si="138"/>
        <v/>
      </c>
      <c r="I166" s="395"/>
      <c r="J166" s="395"/>
      <c r="K166" s="396"/>
      <c r="L166" s="12" t="str">
        <f t="shared" si="139"/>
        <v/>
      </c>
      <c r="M166" s="41" t="str">
        <f t="shared" si="140"/>
        <v/>
      </c>
      <c r="N166" s="64"/>
      <c r="O166" s="64" t="str">
        <f t="shared" si="141"/>
        <v xml:space="preserve"> </v>
      </c>
      <c r="P166" s="2"/>
      <c r="Q166" s="48" t="s">
        <v>208</v>
      </c>
      <c r="R166" s="48" t="s">
        <v>211</v>
      </c>
      <c r="S166" s="48">
        <f>IF(Q166=B159,8)+IF(Q166=B160,7)+IF(Q166=B161,6)+IF(Q166=B162,5)+IF(Q166=B163,4)+IF(Q166=B164,3)+IF(Q166=B165,2)+IF(Q166=B166,1)+IF(R166=B159,8)+IF(R166=B160,7)+IF(R166=B161,6)+IF(R166=B162,5)+IF(R166=B163,4)+IF(R166=B164,3)+IF(R166=B165,2)+IF(R166=B166,1)</f>
        <v>0</v>
      </c>
      <c r="T166" s="48">
        <f>IF(R166=J159,8)+IF(R166=J160,7)+IF(R166=J161,6)+IF(R166=J162,5)+IF(R166=J163,4)+IF(R166=J164,3)+IF(R166=J165,2)+IF(R166=J166,1)+IF(Q166=J159,8)+IF(Q166=J160,7)+IF(Q166=J161,6)+IF(Q166=J162,5)+IF(Q166=J163,4)+IF(Q166=J164,3)+IF(Q166=J165,2)+IF(Q166=J166,1)</f>
        <v>0</v>
      </c>
      <c r="U166" s="2"/>
      <c r="V166" s="12"/>
      <c r="W166" s="12"/>
      <c r="X166" s="12"/>
      <c r="Y166" s="12"/>
      <c r="Z166" s="12"/>
      <c r="AA166" s="12"/>
      <c r="AB166" s="191"/>
      <c r="AC166" s="12">
        <f>S166+T166</f>
        <v>0</v>
      </c>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1:60" ht="18.95" customHeight="1">
      <c r="A167" s="206" t="s">
        <v>0</v>
      </c>
      <c r="B167" s="422" t="s">
        <v>164</v>
      </c>
      <c r="C167" s="423"/>
      <c r="D167" s="423"/>
      <c r="E167" s="423"/>
      <c r="F167" s="423"/>
      <c r="G167" s="424"/>
      <c r="H167" s="207"/>
      <c r="I167" s="206" t="s">
        <v>1</v>
      </c>
      <c r="J167" s="422" t="str">
        <f>B167</f>
        <v>UNDER 15 BOYS LONG JUMP</v>
      </c>
      <c r="K167" s="423"/>
      <c r="L167" s="423"/>
      <c r="M167" s="423"/>
      <c r="N167" s="423"/>
      <c r="O167" s="424"/>
      <c r="P167" s="2"/>
      <c r="Q167" s="96"/>
      <c r="R167" s="96"/>
      <c r="S167" s="48"/>
      <c r="T167" s="48"/>
      <c r="U167" s="2"/>
      <c r="V167" s="12"/>
      <c r="W167" s="12"/>
      <c r="X167" s="12"/>
      <c r="Y167" s="12"/>
      <c r="Z167" s="12"/>
      <c r="AA167" s="12"/>
      <c r="AB167" s="191"/>
      <c r="AC167" s="1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1:60" ht="18.95" customHeight="1">
      <c r="A168" s="9">
        <v>1</v>
      </c>
      <c r="B168" s="37"/>
      <c r="C168" s="97"/>
      <c r="D168" s="41" t="str">
        <f>IF(B168=0,"",VLOOKUP(B168,$AF$126:$AH$141,3,FALSE))</f>
        <v/>
      </c>
      <c r="E168" s="41" t="str">
        <f>IF(B168=0,"",VLOOKUP(B168,$AU$8:$AW$23,3,FALSE))</f>
        <v/>
      </c>
      <c r="F168" s="64" t="str">
        <f>IF(C168="","",IF($AU$152="T"," ",IF($AU$152="F",IF(C168&gt;=$AK$152,"G1",IF(C168&gt;=$AN$152,"G2",IF(C168&gt;=$AQ$152,"G3",IF(C168&gt;=$AT$152,"G4","")))))))</f>
        <v/>
      </c>
      <c r="G168" s="64" t="str">
        <f>IF(C168&gt;=BU107,"AW"," ")</f>
        <v xml:space="preserve"> </v>
      </c>
      <c r="H168" s="425"/>
      <c r="I168" s="9">
        <v>1</v>
      </c>
      <c r="J168" s="37"/>
      <c r="K168" s="97"/>
      <c r="L168" s="41" t="str">
        <f>IF(J168=0,"",VLOOKUP(J168,$AF$126:$AH$141,3,FALSE))</f>
        <v/>
      </c>
      <c r="M168" s="41" t="str">
        <f>IF(J168=0,"",VLOOKUP(J168,$AU$8:$AW$23,3,FALSE))</f>
        <v/>
      </c>
      <c r="N168" s="64" t="str">
        <f>IF(K168="","",IF($AU$152="T"," ",IF($AU$152="F",IF(K168&gt;=$AK$152,"G1",IF(K168&gt;=$AN$152,"G2",IF(K168&gt;=$AQ$152,"G3",IF(K168&gt;=$AT$152,"G4","")))))))</f>
        <v/>
      </c>
      <c r="O168" s="64" t="str">
        <f>IF(K168&gt;=BU107,"AW"," ")</f>
        <v xml:space="preserve"> </v>
      </c>
      <c r="P168" s="2"/>
      <c r="Q168" s="192" t="s">
        <v>0</v>
      </c>
      <c r="R168" s="192" t="s">
        <v>210</v>
      </c>
      <c r="S168" s="192">
        <f>IF(Q168=B168,8)+IF(Q168=B169,7)+IF(Q168=B170,6)+IF(Q168=B171,5)+IF(Q168=B172,4)+IF(Q168=B173,3)+IF(Q168=B174,2)+IF(Q168=B175,1)+IF(R168=B168,8)+IF(R168=B169,7)+IF(R168=B170,6)+IF(R168=B171,5)+IF(R168=B172,4)+IF(R168=B173,3)+IF(R168=B174,2)+IF(R168=B175,1)</f>
        <v>0</v>
      </c>
      <c r="T168" s="192">
        <f>IF(Q168=J168,8)+IF(Q168=J169,7)+IF(Q168=J170,6)+IF(Q168=J171,5)+IF(Q168=J172,4)+IF(Q168=J173,3)+IF(Q168=J174,2)+IF(Q168=J175,1)+IF(R168=J168,8)+IF(R168=J169,7)+IF(R168=J170,6)+IF(R168=J171,5)+IF(R168=J172,4)+IF(R168=J173,3)+IF(R168=J174,2)+IF(R168=J175,1)</f>
        <v>0</v>
      </c>
      <c r="U168" s="2"/>
      <c r="V168" s="95">
        <f>S168+T168</f>
        <v>0</v>
      </c>
      <c r="W168" s="12"/>
      <c r="X168" s="12"/>
      <c r="Y168" s="12"/>
      <c r="Z168" s="12"/>
      <c r="AA168" s="12"/>
      <c r="AB168" s="191"/>
      <c r="AC168" s="1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1:60" ht="18.95" customHeight="1">
      <c r="A169" s="9">
        <v>2</v>
      </c>
      <c r="B169" s="37"/>
      <c r="C169" s="97"/>
      <c r="D169" s="41" t="str">
        <f t="shared" ref="D169:D175" si="142">IF(B169=0,"",VLOOKUP(B169,$AF$126:$AH$141,3,FALSE))</f>
        <v/>
      </c>
      <c r="E169" s="41" t="str">
        <f t="shared" ref="E169:E175" si="143">IF(B169=0,"",VLOOKUP(B169,$AU$8:$AW$23,3,FALSE))</f>
        <v/>
      </c>
      <c r="F169" s="64" t="str">
        <f t="shared" ref="F169:F175" si="144">IF(C169="","",IF($AU$152="T"," ",IF($AU$152="F",IF(C169&gt;=$AK$152,"G1",IF(C169&gt;=$AN$152,"G2",IF(C169&gt;=$AQ$152,"G3",IF(C169&gt;=$AT$152,"G4","")))))))</f>
        <v/>
      </c>
      <c r="G169" s="64" t="str">
        <f t="shared" ref="G169:G175" si="145">IF(C169&gt;=BU108,"AW"," ")</f>
        <v xml:space="preserve"> </v>
      </c>
      <c r="H169" s="426"/>
      <c r="I169" s="9">
        <v>2</v>
      </c>
      <c r="J169" s="37"/>
      <c r="K169" s="97"/>
      <c r="L169" s="41" t="str">
        <f t="shared" ref="L169:L175" si="146">IF(J169=0,"",VLOOKUP(J169,$AF$126:$AH$141,3,FALSE))</f>
        <v/>
      </c>
      <c r="M169" s="41" t="str">
        <f t="shared" ref="M169:M175" si="147">IF(J169=0,"",VLOOKUP(J169,$AU$8:$AW$23,3,FALSE))</f>
        <v/>
      </c>
      <c r="N169" s="64" t="str">
        <f t="shared" ref="N169:N175" si="148">IF(K169="","",IF($AU$152="T"," ",IF($AU$152="F",IF(K169&gt;=$AK$152,"G1",IF(K169&gt;=$AN$152,"G2",IF(K169&gt;=$AQ$152,"G3",IF(K169&gt;=$AT$152,"G4","")))))))</f>
        <v/>
      </c>
      <c r="O169" s="64" t="str">
        <f t="shared" ref="O169:O175" si="149">IF(K169&gt;=BU108,"AW"," ")</f>
        <v xml:space="preserve"> </v>
      </c>
      <c r="P169" s="2"/>
      <c r="Q169" s="48" t="s">
        <v>190</v>
      </c>
      <c r="R169" s="48" t="s">
        <v>191</v>
      </c>
      <c r="S169" s="48">
        <f>IF(Q169=B168,8)+IF(Q169=B169,7)+IF(Q169=B170,6)+IF(Q169=B171,5)+IF(Q169=B172,4)+IF(Q169=B173,3)+IF(Q169=B174,2)+IF(Q169=B175,1)+IF(R169=B168,8)+IF(R169=B169,7)+IF(R169=B170,6)+IF(R169=B171,5)+IF(R169=B172,4)+IF(R169=B173,3)+IF(R169=B174,2)+IF(R169=B175,1)</f>
        <v>0</v>
      </c>
      <c r="T169" s="48">
        <f>IF(R169=J168,8)+IF(R169=J169,7)+IF(R169=J170,6)+IF(R169=J171,5)+IF(R169=J172,4)+IF(R169=J173,3)+IF(R169=J174,2)+IF(R169=J175,1)+IF(Q169=J168,8)+IF(Q169=J169,7)+IF(Q169=J170,6)+IF(Q169=J171,5)+IF(Q169=J172,4)+IF(Q169=J173,3)+IF(Q169=J174,2)+IF(Q169=J175,1)</f>
        <v>0</v>
      </c>
      <c r="U169" s="2"/>
      <c r="V169" s="12"/>
      <c r="W169" s="12">
        <f>S169+T169</f>
        <v>0</v>
      </c>
      <c r="X169" s="12"/>
      <c r="Y169" s="12"/>
      <c r="Z169" s="12"/>
      <c r="AA169" s="12"/>
      <c r="AB169" s="191"/>
      <c r="AC169" s="1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1:60" ht="18.95" customHeight="1">
      <c r="A170" s="9">
        <v>3</v>
      </c>
      <c r="B170" s="37"/>
      <c r="C170" s="97"/>
      <c r="D170" s="41" t="str">
        <f t="shared" si="142"/>
        <v/>
      </c>
      <c r="E170" s="41" t="str">
        <f t="shared" si="143"/>
        <v/>
      </c>
      <c r="F170" s="64" t="str">
        <f t="shared" si="144"/>
        <v/>
      </c>
      <c r="G170" s="64" t="str">
        <f t="shared" si="145"/>
        <v xml:space="preserve"> </v>
      </c>
      <c r="H170" s="426"/>
      <c r="I170" s="9">
        <v>3</v>
      </c>
      <c r="J170" s="37"/>
      <c r="K170" s="97"/>
      <c r="L170" s="41" t="str">
        <f t="shared" si="146"/>
        <v/>
      </c>
      <c r="M170" s="41" t="str">
        <f t="shared" si="147"/>
        <v/>
      </c>
      <c r="N170" s="64" t="str">
        <f t="shared" si="148"/>
        <v/>
      </c>
      <c r="O170" s="64" t="str">
        <f t="shared" si="149"/>
        <v xml:space="preserve"> </v>
      </c>
      <c r="P170" s="2"/>
      <c r="Q170" s="48" t="s">
        <v>1</v>
      </c>
      <c r="R170" s="48" t="s">
        <v>209</v>
      </c>
      <c r="S170" s="48">
        <f>IF(Q170=B168,8)+IF(Q170=B169,7)+IF(Q170=B170,6)+IF(Q170=B171,5)+IF(Q170=B172,4)+IF(Q170=B173,3)+IF(Q170=B174,2)+IF(Q170=B175,1)+IF(R170=B168,8)+IF(R170=B169,7)+IF(R170=B170,6)+IF(R170=B171,5)+IF(R170=B172,4)+IF(R170=B173,3)+IF(R170=B174,2)+IF(R170=B175,1)</f>
        <v>0</v>
      </c>
      <c r="T170" s="48">
        <f>IF(R170=J168,8)+IF(R170=J169,7)+IF(R170=J170,6)+IF(R170=J171,5)+IF(R170=J172,4)+IF(R170=J173,3)+IF(R170=J174,2)+IF(R170=J175,1)+IF(Q170=J168,8)+IF(Q170=J169,7)+IF(Q170=J170,6)+IF(Q170=J171,5)+IF(Q170=J172,4)+IF(Q170=J173,3)+IF(Q170=J174,2)+IF(Q170=J175,1)</f>
        <v>0</v>
      </c>
      <c r="U170" s="2"/>
      <c r="V170" s="12"/>
      <c r="W170" s="12"/>
      <c r="X170" s="12">
        <f>S170+T170</f>
        <v>0</v>
      </c>
      <c r="Y170" s="12"/>
      <c r="Z170" s="12"/>
      <c r="AA170" s="12"/>
      <c r="AB170" s="191"/>
      <c r="AC170" s="1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1:60" ht="18.95" customHeight="1">
      <c r="A171" s="9">
        <v>4</v>
      </c>
      <c r="B171" s="37"/>
      <c r="C171" s="97"/>
      <c r="D171" s="41" t="str">
        <f t="shared" si="142"/>
        <v/>
      </c>
      <c r="E171" s="41" t="str">
        <f t="shared" si="143"/>
        <v/>
      </c>
      <c r="F171" s="64" t="str">
        <f t="shared" si="144"/>
        <v/>
      </c>
      <c r="G171" s="64" t="str">
        <f t="shared" si="145"/>
        <v xml:space="preserve"> </v>
      </c>
      <c r="H171" s="426"/>
      <c r="I171" s="9">
        <v>4</v>
      </c>
      <c r="J171" s="37"/>
      <c r="K171" s="97"/>
      <c r="L171" s="41" t="str">
        <f t="shared" si="146"/>
        <v/>
      </c>
      <c r="M171" s="41" t="str">
        <f t="shared" si="147"/>
        <v/>
      </c>
      <c r="N171" s="64" t="str">
        <f t="shared" si="148"/>
        <v/>
      </c>
      <c r="O171" s="64" t="str">
        <f t="shared" si="149"/>
        <v xml:space="preserve"> </v>
      </c>
      <c r="P171" s="2"/>
      <c r="Q171" s="264" t="s">
        <v>258</v>
      </c>
      <c r="R171" s="264" t="s">
        <v>259</v>
      </c>
      <c r="S171" s="48">
        <f>IF(Q171=B168,8)+IF(Q171=B169,7)+IF(Q171=B170,6)+IF(Q171=B171,5)+IF(Q171=B172,4)+IF(Q171=B173,3)+IF(Q171=B174,2)+IF(Q171=B175,1)+IF(R171=B168,8)+IF(R171=B169,7)+IF(R171=B170,6)+IF(R171=B171,5)+IF(R171=B172,4)+IF(R171=B173,3)+IF(R171=B174,2)+IF(R171=B175,1)</f>
        <v>0</v>
      </c>
      <c r="T171" s="48">
        <f>IF(R171=J168,8)+IF(R171=J169,7)+IF(R171=J170,6)+IF(R171=J171,5)+IF(R171=J172,4)+IF(R171=J173,3)+IF(R171=J174,2)+IF(R171=J175,1)+IF(Q171=J168,8)+IF(Q171=J169,7)+IF(Q171=J170,6)+IF(Q171=J171,5)+IF(Q171=J172,4)+IF(Q171=J173,3)+IF(Q171=J174,2)+IF(Q171=J175,1)</f>
        <v>0</v>
      </c>
      <c r="U171" s="2"/>
      <c r="V171" s="12"/>
      <c r="W171" s="12"/>
      <c r="X171" s="12"/>
      <c r="Y171" s="12">
        <f>S171+T171</f>
        <v>0</v>
      </c>
      <c r="Z171" s="12"/>
      <c r="AA171" s="12"/>
      <c r="AB171" s="191"/>
      <c r="AC171" s="1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1:60" ht="18.95" customHeight="1">
      <c r="A172" s="9">
        <v>5</v>
      </c>
      <c r="B172" s="37"/>
      <c r="C172" s="97"/>
      <c r="D172" s="41" t="str">
        <f t="shared" si="142"/>
        <v/>
      </c>
      <c r="E172" s="41" t="str">
        <f t="shared" si="143"/>
        <v/>
      </c>
      <c r="F172" s="64" t="str">
        <f t="shared" si="144"/>
        <v/>
      </c>
      <c r="G172" s="64" t="str">
        <f t="shared" si="145"/>
        <v xml:space="preserve"> </v>
      </c>
      <c r="H172" s="426"/>
      <c r="I172" s="9">
        <v>5</v>
      </c>
      <c r="J172" s="37"/>
      <c r="K172" s="97"/>
      <c r="L172" s="41" t="str">
        <f t="shared" si="146"/>
        <v/>
      </c>
      <c r="M172" s="41" t="str">
        <f t="shared" si="147"/>
        <v/>
      </c>
      <c r="N172" s="64" t="str">
        <f t="shared" si="148"/>
        <v/>
      </c>
      <c r="O172" s="64" t="str">
        <f t="shared" si="149"/>
        <v xml:space="preserve"> </v>
      </c>
      <c r="P172" s="2"/>
      <c r="Q172" s="48" t="s">
        <v>20</v>
      </c>
      <c r="R172" s="48" t="s">
        <v>19</v>
      </c>
      <c r="S172" s="48">
        <f>IF(Q172=B168,8)+IF(Q172=B169,7)+IF(Q172=B170,6)+IF(Q172=B171,5)+IF(Q172=B172,4)+IF(Q172=B173,3)+IF(Q172=B174,2)+IF(Q172=B175,1)+IF(R172=B168,8)+IF(R172=B169,7)+IF(R172=B170,6)+IF(R172=B171,5)+IF(R172=B172,4)+IF(R172=B173,3)+IF(R172=B174,2)+IF(R172=B175,1)</f>
        <v>0</v>
      </c>
      <c r="T172" s="48">
        <f>IF(R172=J168,8)+IF(R172=J169,7)+IF(R172=J170,6)+IF(R172=J171,5)+IF(R172=J172,4)+IF(R172=J173,3)+IF(R172=J174,2)+IF(R172=J175,1)+IF(Q172=J168,8)+IF(Q172=J169,7)+IF(Q172=J170,6)+IF(Q172=J171,5)+IF(Q172=J172,4)+IF(Q172=J173,3)+IF(Q172=J174,2)+IF(Q172=J175,1)</f>
        <v>0</v>
      </c>
      <c r="U172" s="2"/>
      <c r="V172" s="12"/>
      <c r="W172" s="12"/>
      <c r="X172" s="12"/>
      <c r="Y172" s="12"/>
      <c r="Z172" s="12">
        <f>S172+T172</f>
        <v>0</v>
      </c>
      <c r="AA172" s="12"/>
      <c r="AB172" s="191"/>
      <c r="AC172" s="1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1:60" ht="18.95" customHeight="1">
      <c r="A173" s="9">
        <v>6</v>
      </c>
      <c r="B173" s="37"/>
      <c r="C173" s="97"/>
      <c r="D173" s="41" t="str">
        <f t="shared" si="142"/>
        <v/>
      </c>
      <c r="E173" s="41" t="str">
        <f t="shared" si="143"/>
        <v/>
      </c>
      <c r="F173" s="64" t="str">
        <f t="shared" si="144"/>
        <v/>
      </c>
      <c r="G173" s="64" t="str">
        <f t="shared" si="145"/>
        <v xml:space="preserve"> </v>
      </c>
      <c r="H173" s="426"/>
      <c r="I173" s="9">
        <v>6</v>
      </c>
      <c r="J173" s="37"/>
      <c r="K173" s="97"/>
      <c r="L173" s="41" t="str">
        <f t="shared" si="146"/>
        <v/>
      </c>
      <c r="M173" s="41" t="str">
        <f t="shared" si="147"/>
        <v/>
      </c>
      <c r="N173" s="64" t="str">
        <f t="shared" si="148"/>
        <v/>
      </c>
      <c r="O173" s="64"/>
      <c r="P173" s="2"/>
      <c r="Q173" s="48" t="s">
        <v>188</v>
      </c>
      <c r="R173" s="48" t="s">
        <v>189</v>
      </c>
      <c r="S173" s="48">
        <f>IF(Q173=B168,8)+IF(Q173=B169,7)+IF(Q173=B170,6)+IF(Q173=B171,5)+IF(Q173=B172,4)+IF(Q173=B173,3)+IF(Q173=B174,2)+IF(Q173=B175,1)+IF(R173=B168,8)+IF(R173=B169,7)+IF(R173=B170,6)+IF(R173=B171,5)+IF(R173=B172,4)+IF(R173=B173,3)+IF(R173=B174,2)+IF(R173=B175,1)</f>
        <v>0</v>
      </c>
      <c r="T173" s="48">
        <f>IF(R173=J168,8)+IF(R173=J169,7)+IF(R173=J170,6)+IF(R173=J171,5)+IF(R173=J172,4)+IF(R173=J173,3)+IF(R173=J174,2)+IF(R173=J175,1)+IF(Q173=J168,8)+IF(Q173=J169,7)+IF(Q173=J170,6)+IF(Q173=J171,5)+IF(Q173=J172,4)+IF(Q173=J173,3)+IF(Q173=J174,2)+IF(Q173=J175,1)</f>
        <v>0</v>
      </c>
      <c r="U173" s="2"/>
      <c r="V173" s="12"/>
      <c r="W173" s="12"/>
      <c r="X173" s="12"/>
      <c r="Y173" s="12"/>
      <c r="Z173" s="12"/>
      <c r="AA173" s="12">
        <f>S173+T173</f>
        <v>0</v>
      </c>
      <c r="AB173" s="191"/>
      <c r="AC173" s="1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1:60" ht="18.95" customHeight="1">
      <c r="A174" s="9">
        <v>7</v>
      </c>
      <c r="B174" s="106"/>
      <c r="C174" s="97"/>
      <c r="D174" s="41" t="str">
        <f t="shared" si="142"/>
        <v/>
      </c>
      <c r="E174" s="41" t="str">
        <f t="shared" si="143"/>
        <v/>
      </c>
      <c r="F174" s="64" t="str">
        <f t="shared" si="144"/>
        <v/>
      </c>
      <c r="G174" s="64" t="str">
        <f t="shared" si="145"/>
        <v xml:space="preserve"> </v>
      </c>
      <c r="H174" s="426"/>
      <c r="I174" s="9">
        <v>7</v>
      </c>
      <c r="J174" s="106"/>
      <c r="K174" s="97"/>
      <c r="L174" s="41" t="str">
        <f t="shared" si="146"/>
        <v/>
      </c>
      <c r="M174" s="41" t="str">
        <f t="shared" si="147"/>
        <v/>
      </c>
      <c r="N174" s="64" t="str">
        <f t="shared" si="148"/>
        <v/>
      </c>
      <c r="O174" s="64" t="str">
        <f t="shared" si="149"/>
        <v xml:space="preserve"> </v>
      </c>
      <c r="P174" s="2"/>
      <c r="Q174" s="48" t="s">
        <v>227</v>
      </c>
      <c r="R174" s="48" t="s">
        <v>228</v>
      </c>
      <c r="S174" s="48">
        <f>IF(Q174=B168,8)+IF(Q174=B169,7)+IF(Q174=B170,6)+IF(Q174=B171,5)+IF(Q174=B172,4)+IF(Q174=B173,3)+IF(Q174=B174,2)+IF(Q174=B175,1)+IF(R174=B168,8)+IF(R174=B169,7)+IF(R174=B170,6)+IF(R174=B171,5)+IF(R174=B172,4)+IF(R174=B173,3)+IF(R174=B174,2)+IF(R174=B175,1)</f>
        <v>0</v>
      </c>
      <c r="T174" s="48">
        <f>IF(R174=J168,8)+IF(R174=J169,7)+IF(R174=J170,6)+IF(R174=J171,5)+IF(R174=J172,4)+IF(R174=J173,3)+IF(R174=J174,2)+IF(R174=J175,1)+IF(Q174=J168,8)+IF(Q174=J169,7)+IF(Q174=J170,6)+IF(Q174=J171,5)+IF(Q174=J172,4)+IF(Q174=J173,3)+IF(Q174=J174,2)+IF(Q174=J175,1)</f>
        <v>0</v>
      </c>
      <c r="U174" s="2"/>
      <c r="V174" s="12"/>
      <c r="W174" s="12"/>
      <c r="X174" s="12"/>
      <c r="Y174" s="12"/>
      <c r="Z174" s="12"/>
      <c r="AA174" s="12"/>
      <c r="AB174" s="191">
        <f>S174+T174</f>
        <v>0</v>
      </c>
      <c r="AC174" s="1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1:60" ht="18.95" customHeight="1">
      <c r="A175" s="9">
        <v>8</v>
      </c>
      <c r="B175" s="106"/>
      <c r="C175" s="97"/>
      <c r="D175" s="41" t="str">
        <f t="shared" si="142"/>
        <v/>
      </c>
      <c r="E175" s="41" t="str">
        <f t="shared" si="143"/>
        <v/>
      </c>
      <c r="F175" s="64" t="str">
        <f t="shared" si="144"/>
        <v/>
      </c>
      <c r="G175" s="64" t="str">
        <f t="shared" si="145"/>
        <v xml:space="preserve"> </v>
      </c>
      <c r="H175" s="427"/>
      <c r="I175" s="9">
        <v>8</v>
      </c>
      <c r="J175" s="106"/>
      <c r="K175" s="97"/>
      <c r="L175" s="41" t="str">
        <f t="shared" si="146"/>
        <v/>
      </c>
      <c r="M175" s="41" t="str">
        <f t="shared" si="147"/>
        <v/>
      </c>
      <c r="N175" s="64" t="str">
        <f t="shared" si="148"/>
        <v/>
      </c>
      <c r="O175" s="64" t="str">
        <f t="shared" si="149"/>
        <v xml:space="preserve"> </v>
      </c>
      <c r="P175" s="2"/>
      <c r="Q175" s="48" t="s">
        <v>208</v>
      </c>
      <c r="R175" s="48" t="s">
        <v>211</v>
      </c>
      <c r="S175" s="48">
        <f>IF(Q175=B168,8)+IF(Q175=B169,7)+IF(Q175=B170,6)+IF(Q175=B171,5)+IF(Q175=B172,4)+IF(Q175=B173,3)+IF(Q175=B174,2)+IF(Q175=B175,1)+IF(R175=B168,8)+IF(R175=B169,7)+IF(R175=B170,6)+IF(R175=B171,5)+IF(R175=B172,4)+IF(R175=B173,3)+IF(R175=B174,2)+IF(R175=B175,1)</f>
        <v>0</v>
      </c>
      <c r="T175" s="48">
        <f>IF(R175=J168,8)+IF(R175=J169,7)+IF(R175=J170,6)+IF(R175=J171,5)+IF(R175=J172,4)+IF(R175=J173,3)+IF(R175=J174,2)+IF(R175=J175,1)+IF(Q175=J168,8)+IF(Q175=J169,7)+IF(Q175=J170,6)+IF(Q175=J171,5)+IF(Q175=J172,4)+IF(Q175=J173,3)+IF(Q175=J174,2)+IF(Q175=J175,1)</f>
        <v>0</v>
      </c>
      <c r="U175" s="2"/>
      <c r="V175" s="12"/>
      <c r="W175" s="12"/>
      <c r="X175" s="12"/>
      <c r="Y175" s="12"/>
      <c r="Z175" s="12"/>
      <c r="AA175" s="12"/>
      <c r="AB175" s="191"/>
      <c r="AC175" s="12">
        <f>S175+T175</f>
        <v>0</v>
      </c>
      <c r="AD175" s="2"/>
      <c r="AE175" s="2"/>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row>
    <row r="176" spans="1:60" ht="18.95" customHeight="1">
      <c r="A176" s="206" t="s">
        <v>0</v>
      </c>
      <c r="B176" s="422" t="s">
        <v>165</v>
      </c>
      <c r="C176" s="423"/>
      <c r="D176" s="423"/>
      <c r="E176" s="423"/>
      <c r="F176" s="423"/>
      <c r="G176" s="424"/>
      <c r="H176" s="207"/>
      <c r="I176" s="206" t="s">
        <v>1</v>
      </c>
      <c r="J176" s="422" t="str">
        <f>B176</f>
        <v>UNDER 15 BOYS HIGH JUMP</v>
      </c>
      <c r="K176" s="423"/>
      <c r="L176" s="423"/>
      <c r="M176" s="423"/>
      <c r="N176" s="423"/>
      <c r="O176" s="424"/>
      <c r="P176" s="2"/>
      <c r="Q176" s="96"/>
      <c r="R176" s="96"/>
      <c r="S176" s="48"/>
      <c r="T176" s="48"/>
      <c r="U176" s="2"/>
      <c r="V176" s="12"/>
      <c r="W176" s="12"/>
      <c r="X176" s="12"/>
      <c r="Y176" s="12"/>
      <c r="Z176" s="12"/>
      <c r="AA176" s="12"/>
      <c r="AB176" s="191"/>
      <c r="AC176" s="12"/>
      <c r="AD176" s="2"/>
      <c r="AE176" s="2"/>
      <c r="AF176" s="31"/>
      <c r="AG176" s="31"/>
      <c r="AH176" s="31"/>
      <c r="AI176" s="31"/>
      <c r="AJ176" s="31"/>
      <c r="AK176" s="31"/>
      <c r="AL176" s="31"/>
      <c r="AM176" s="31"/>
      <c r="AN176" s="31"/>
      <c r="AO176" s="31"/>
      <c r="AP176" s="31"/>
      <c r="AQ176" s="31"/>
      <c r="AR176" s="31"/>
      <c r="AS176" s="31"/>
      <c r="AT176" s="31"/>
      <c r="AU176" s="2"/>
      <c r="AV176" s="2"/>
      <c r="AW176" s="2"/>
      <c r="AX176" s="2"/>
      <c r="AY176" s="2"/>
      <c r="AZ176" s="2"/>
      <c r="BA176" s="2"/>
      <c r="BB176" s="2"/>
      <c r="BC176" s="2"/>
      <c r="BD176" s="2"/>
      <c r="BE176" s="2"/>
      <c r="BF176" s="2"/>
      <c r="BG176" s="2"/>
      <c r="BH176" s="2"/>
    </row>
    <row r="177" spans="1:60" ht="18.95" customHeight="1">
      <c r="A177" s="9">
        <v>1</v>
      </c>
      <c r="B177" s="364" t="s">
        <v>829</v>
      </c>
      <c r="C177" s="97">
        <v>1.65</v>
      </c>
      <c r="D177" s="41" t="str">
        <f>IF(B177=0,"",VLOOKUP(B177,$AI$126:$AK$141,3,FALSE))</f>
        <v>Joe Osler</v>
      </c>
      <c r="E177" s="41" t="str">
        <f>IF(B177=0,"",VLOOKUP(B177,$AU$8:$AW$23,3,FALSE))</f>
        <v>TEAM KENNET</v>
      </c>
      <c r="F177" s="64" t="str">
        <f>IF(C177="","",IF($AU$151="T"," ",IF($AU$151="F",IF(C177&gt;=$AK$151,"G1",IF(C177&gt;=$AN$151,"G2",IF(C177&gt;=$AQ$151,"G3",IF(C177&gt;=$AT$151,"G4","")))))))</f>
        <v>G3</v>
      </c>
      <c r="G177" s="64" t="str">
        <f>IF(C177&gt;=BT107,"AW"," ")</f>
        <v>AW</v>
      </c>
      <c r="H177" s="425"/>
      <c r="I177" s="9">
        <v>1</v>
      </c>
      <c r="J177" s="364" t="s">
        <v>437</v>
      </c>
      <c r="K177" s="97">
        <v>1.6</v>
      </c>
      <c r="L177" s="41" t="str">
        <f>IF(J177=0,"",VLOOKUP(J177,$AI$126:$AK$141,3,FALSE))</f>
        <v>Thomas Murphy</v>
      </c>
      <c r="M177" s="41" t="str">
        <f>IF(J177=0,"",VLOOKUP(J177,$AU$8:$AW$23,3,FALSE))</f>
        <v>TEAM KENNET</v>
      </c>
      <c r="N177" s="64" t="str">
        <f>IF(K177="","",IF($AU$151="T"," ",IF($AU$151="F",IF(K177&gt;=$AK$151,"G1",IF(K177&gt;=$AN$151,"G2",IF(K177&gt;=$AQ$151,"G3",IF(K177&gt;=$AT$151,"G4","")))))))</f>
        <v>G3</v>
      </c>
      <c r="O177" s="64" t="str">
        <f>IF(K177&gt;=BT107,"AW"," ")</f>
        <v>AW</v>
      </c>
      <c r="P177" s="2"/>
      <c r="Q177" s="192" t="s">
        <v>0</v>
      </c>
      <c r="R177" s="192" t="s">
        <v>210</v>
      </c>
      <c r="S177" s="192">
        <f>IF(Q177=B177,8)+IF(Q177=B178,7)+IF(Q177=B179,6)+IF(Q177=B180,5)+IF(Q177=B181,4)+IF(Q177=B182,3)+IF(Q177=B183,2)+IF(Q177=B184,1)+IF(R177=B177,8)+IF(R177=B178,7)+IF(R177=B179,6)+IF(R177=B180,5)+IF(R177=B181,4)+IF(R177=B182,3)+IF(R177=B183,2)+IF(R177=B184,1)</f>
        <v>0</v>
      </c>
      <c r="T177" s="192">
        <f>IF(Q177=J177,8)+IF(Q177=J178,7)+IF(Q177=J179,6)+IF(Q177=J180,5)+IF(Q177=J181,4)+IF(Q177=J182,3)+IF(Q177=J183,2)+IF(Q177=J184,1)+IF(R177=J177,8)+IF(R177=J178,7)+IF(R177=J179,6)+IF(R177=J180,5)+IF(R177=J181,4)+IF(R177=J182,3)+IF(R177=J183,2)+IF(R177=J184,1)</f>
        <v>0</v>
      </c>
      <c r="U177" s="2"/>
      <c r="V177" s="95">
        <f>S177+T177</f>
        <v>0</v>
      </c>
      <c r="W177" s="12"/>
      <c r="X177" s="12"/>
      <c r="Y177" s="12"/>
      <c r="Z177" s="12"/>
      <c r="AA177" s="12"/>
      <c r="AB177" s="191"/>
      <c r="AC177" s="12"/>
      <c r="AD177" s="2"/>
      <c r="AE177" s="2"/>
      <c r="AF177" s="45"/>
      <c r="AG177" s="45"/>
      <c r="AH177" s="45"/>
      <c r="AI177" s="45"/>
      <c r="AJ177" s="45"/>
      <c r="AK177" s="45"/>
      <c r="AL177" s="45"/>
      <c r="AM177" s="45"/>
      <c r="AN177" s="45"/>
      <c r="AO177" s="45"/>
      <c r="AP177" s="45"/>
      <c r="AQ177" s="45"/>
      <c r="AR177" s="45"/>
      <c r="AS177" s="45"/>
      <c r="AT177" s="45"/>
      <c r="AU177" s="45"/>
      <c r="AV177" s="45"/>
      <c r="AW177" s="45"/>
    </row>
    <row r="178" spans="1:60" ht="18.95" customHeight="1">
      <c r="A178" s="9">
        <v>2</v>
      </c>
      <c r="B178" s="364" t="s">
        <v>828</v>
      </c>
      <c r="C178" s="97">
        <v>1.5</v>
      </c>
      <c r="D178" s="41" t="str">
        <f t="shared" ref="D178:D184" si="150">IF(B178=0,"",VLOOKUP(B178,$AI$126:$AK$141,3,FALSE))</f>
        <v>TJ McClimont</v>
      </c>
      <c r="E178" s="41" t="str">
        <f t="shared" ref="E178:E184" si="151">IF(B178=0,"",VLOOKUP(B178,$AU$8:$AW$23,3,FALSE))</f>
        <v>RADLEY</v>
      </c>
      <c r="F178" s="64" t="str">
        <f t="shared" ref="F178:F184" si="152">IF(C178="","",IF($AU$151="T"," ",IF($AU$151="F",IF(C178&gt;=$AK$151,"G1",IF(C178&gt;=$AN$151,"G2",IF(C178&gt;=$AQ$151,"G3",IF(C178&gt;=$AT$151,"G4","")))))))</f>
        <v/>
      </c>
      <c r="G178" s="64" t="str">
        <f t="shared" ref="G178:G184" si="153">IF(C178&gt;=BT108,"AW"," ")</f>
        <v>AW</v>
      </c>
      <c r="H178" s="426"/>
      <c r="I178" s="9">
        <v>2</v>
      </c>
      <c r="J178" s="364" t="s">
        <v>832</v>
      </c>
      <c r="K178" s="97">
        <v>1.4</v>
      </c>
      <c r="L178" s="41" t="str">
        <f t="shared" ref="L178:L184" si="154">IF(J178=0,"",VLOOKUP(J178,$AI$126:$AK$141,3,FALSE))</f>
        <v>Owen Snuggs</v>
      </c>
      <c r="M178" s="41" t="str">
        <f t="shared" ref="M178:M184" si="155">IF(J178=0,"",VLOOKUP(J178,$AU$8:$AW$23,3,FALSE))</f>
        <v>RADLEY</v>
      </c>
      <c r="N178" s="64" t="str">
        <f t="shared" ref="N178:N184" si="156">IF(K178="","",IF($AU$151="T"," ",IF($AU$151="F",IF(K178&gt;=$AK$151,"G1",IF(K178&gt;=$AN$151,"G2",IF(K178&gt;=$AQ$151,"G3",IF(K178&gt;=$AT$151,"G4","")))))))</f>
        <v/>
      </c>
      <c r="O178" s="64" t="str">
        <f t="shared" ref="O178:O184" si="157">IF(K178&gt;=BT108,"AW"," ")</f>
        <v xml:space="preserve"> </v>
      </c>
      <c r="P178" s="2"/>
      <c r="Q178" s="48" t="s">
        <v>190</v>
      </c>
      <c r="R178" s="48" t="s">
        <v>191</v>
      </c>
      <c r="S178" s="48">
        <f>IF(Q178=B177,8)+IF(Q178=B178,7)+IF(Q178=B179,6)+IF(Q178=B180,5)+IF(Q178=B181,4)+IF(Q178=B182,3)+IF(Q178=B183,2)+IF(Q178=B184,1)+IF(R178=B177,8)+IF(R178=B178,7)+IF(R178=B179,6)+IF(R178=B180,5)+IF(R178=B181,4)+IF(R178=B182,3)+IF(R178=B183,2)+IF(R178=B184,1)</f>
        <v>6</v>
      </c>
      <c r="T178" s="48">
        <f>IF(R178=J177,8)+IF(R178=J178,7)+IF(R178=J179,6)+IF(R178=J180,5)+IF(R178=J181,4)+IF(R178=J182,3)+IF(R178=J183,2)+IF(R178=J184,1)+IF(Q178=J177,8)+IF(Q178=J178,7)+IF(Q178=J179,6)+IF(Q178=J180,5)+IF(Q178=J181,4)+IF(Q178=J182,3)+IF(Q178=J183,2)+IF(Q178=J184,1)</f>
        <v>5</v>
      </c>
      <c r="U178" s="2"/>
      <c r="V178" s="12"/>
      <c r="W178" s="12">
        <f>S178+T178</f>
        <v>11</v>
      </c>
      <c r="X178" s="12"/>
      <c r="Y178" s="12"/>
      <c r="Z178" s="12"/>
      <c r="AA178" s="12"/>
      <c r="AB178" s="191"/>
      <c r="AC178" s="12"/>
      <c r="AD178" s="2"/>
      <c r="AE178" s="2"/>
      <c r="AF178" s="45"/>
      <c r="AG178" s="45"/>
      <c r="AH178" s="45"/>
      <c r="AI178" s="45"/>
      <c r="AJ178" s="45"/>
      <c r="AK178" s="45"/>
      <c r="AL178" s="45"/>
      <c r="AM178" s="45"/>
      <c r="AN178" s="45"/>
      <c r="AO178" s="45"/>
      <c r="AP178" s="45"/>
      <c r="AQ178" s="45"/>
      <c r="AR178" s="45"/>
      <c r="AS178" s="45"/>
      <c r="AT178" s="45"/>
      <c r="AU178" s="45"/>
      <c r="AV178" s="45"/>
      <c r="AW178" s="45"/>
    </row>
    <row r="179" spans="1:60" ht="18.95" customHeight="1">
      <c r="A179" s="9">
        <v>3</v>
      </c>
      <c r="B179" s="364" t="s">
        <v>830</v>
      </c>
      <c r="C179" s="97">
        <v>1.4</v>
      </c>
      <c r="D179" s="41" t="str">
        <f t="shared" si="150"/>
        <v>GREGOR KELLING</v>
      </c>
      <c r="E179" s="41" t="str">
        <f t="shared" si="151"/>
        <v>BANBURY</v>
      </c>
      <c r="F179" s="64" t="str">
        <f t="shared" si="152"/>
        <v/>
      </c>
      <c r="G179" s="64" t="str">
        <f t="shared" si="153"/>
        <v xml:space="preserve"> </v>
      </c>
      <c r="H179" s="426"/>
      <c r="I179" s="9">
        <v>3</v>
      </c>
      <c r="J179" s="364" t="s">
        <v>831</v>
      </c>
      <c r="K179" s="97">
        <v>1.3</v>
      </c>
      <c r="L179" s="41" t="str">
        <f t="shared" si="154"/>
        <v>Benedict Diment</v>
      </c>
      <c r="M179" s="41" t="str">
        <f t="shared" si="155"/>
        <v>OXFORD CITY</v>
      </c>
      <c r="N179" s="64" t="str">
        <f t="shared" si="156"/>
        <v/>
      </c>
      <c r="O179" s="64" t="str">
        <f t="shared" si="157"/>
        <v xml:space="preserve"> </v>
      </c>
      <c r="P179" s="2"/>
      <c r="Q179" s="48" t="s">
        <v>1</v>
      </c>
      <c r="R179" s="48" t="s">
        <v>209</v>
      </c>
      <c r="S179" s="48">
        <f>IF(Q179=B177,8)+IF(Q179=B178,7)+IF(Q179=B179,6)+IF(Q179=B180,5)+IF(Q179=B181,4)+IF(Q179=B182,3)+IF(Q179=B183,2)+IF(Q179=B184,1)+IF(R179=B177,8)+IF(R179=B178,7)+IF(R179=B179,6)+IF(R179=B180,5)+IF(R179=B181,4)+IF(R179=B182,3)+IF(R179=B183,2)+IF(R179=B184,1)</f>
        <v>0</v>
      </c>
      <c r="T179" s="48">
        <f>IF(R179=J177,8)+IF(R179=J178,7)+IF(R179=J179,6)+IF(R179=J180,5)+IF(R179=J181,4)+IF(R179=J182,3)+IF(R179=J183,2)+IF(R179=J184,1)+IF(Q179=J177,8)+IF(Q179=J178,7)+IF(Q179=J179,6)+IF(Q179=J180,5)+IF(Q179=J181,4)+IF(Q179=J182,3)+IF(Q179=J183,2)+IF(Q179=J184,1)</f>
        <v>0</v>
      </c>
      <c r="U179" s="2"/>
      <c r="V179" s="12"/>
      <c r="W179" s="12"/>
      <c r="X179" s="12">
        <f>S179+T179</f>
        <v>0</v>
      </c>
      <c r="Y179" s="12"/>
      <c r="Z179" s="12"/>
      <c r="AA179" s="12"/>
      <c r="AB179" s="191"/>
      <c r="AC179" s="12"/>
      <c r="AD179" s="2"/>
      <c r="AE179" s="2"/>
      <c r="AF179" s="45"/>
      <c r="AG179" s="45"/>
      <c r="AH179" s="45"/>
      <c r="AI179" s="45"/>
      <c r="AJ179" s="45"/>
      <c r="AK179" s="45"/>
      <c r="AL179" s="45"/>
      <c r="AM179" s="45"/>
      <c r="AN179" s="45"/>
      <c r="AO179" s="45"/>
      <c r="AP179" s="45"/>
      <c r="AQ179" s="45"/>
      <c r="AR179" s="45"/>
      <c r="AS179" s="45"/>
      <c r="AT179" s="45"/>
      <c r="AU179" s="45"/>
      <c r="AV179" s="45"/>
      <c r="AW179" s="45"/>
    </row>
    <row r="180" spans="1:60" ht="18.95" customHeight="1">
      <c r="A180" s="9">
        <v>4</v>
      </c>
      <c r="B180" s="364" t="s">
        <v>833</v>
      </c>
      <c r="C180" s="97">
        <v>1.4</v>
      </c>
      <c r="D180" s="41" t="str">
        <f t="shared" si="150"/>
        <v>Oliver Hudson</v>
      </c>
      <c r="E180" s="41" t="str">
        <f t="shared" si="151"/>
        <v>OXFORD CITY</v>
      </c>
      <c r="F180" s="64" t="str">
        <f t="shared" si="152"/>
        <v/>
      </c>
      <c r="G180" s="64" t="str">
        <f t="shared" si="153"/>
        <v xml:space="preserve"> </v>
      </c>
      <c r="H180" s="426"/>
      <c r="I180" s="9">
        <v>4</v>
      </c>
      <c r="J180" s="364" t="s">
        <v>834</v>
      </c>
      <c r="K180" s="97">
        <v>1.1499999999999999</v>
      </c>
      <c r="L180" s="41" t="str">
        <f>IF(J180=0,"",VLOOKUP(J180,$AI$126:$AK$141,3,FALSE))</f>
        <v>CHARLIE SHEPHERD</v>
      </c>
      <c r="M180" s="41" t="str">
        <f>IF(J180=0,"",VLOOKUP(J180,$AU$8:$AW$23,3,FALSE))</f>
        <v>BANBURY</v>
      </c>
      <c r="N180" s="64" t="str">
        <f t="shared" si="156"/>
        <v/>
      </c>
      <c r="O180" s="64" t="str">
        <f t="shared" si="157"/>
        <v xml:space="preserve"> </v>
      </c>
      <c r="P180" s="2"/>
      <c r="Q180" s="264" t="s">
        <v>258</v>
      </c>
      <c r="R180" s="264" t="s">
        <v>259</v>
      </c>
      <c r="S180" s="48">
        <f>IF(Q180=B177,8)+IF(Q180=B178,7)+IF(Q180=B179,6)+IF(Q180=B180,5)+IF(Q180=B181,4)+IF(Q180=B182,3)+IF(Q180=B183,2)+IF(Q180=B184,1)+IF(R180=B177,8)+IF(R180=B178,7)+IF(R180=B179,6)+IF(R180=B180,5)+IF(R180=B181,4)+IF(R180=B182,3)+IF(R180=B183,2)+IF(R180=B184,1)</f>
        <v>8</v>
      </c>
      <c r="T180" s="48">
        <f>IF(R180=J177,8)+IF(R180=J178,7)+IF(R180=J179,6)+IF(R180=J180,5)+IF(R180=J181,4)+IF(R180=J182,3)+IF(R180=J183,2)+IF(R180=J184,1)+IF(Q180=J177,8)+IF(Q180=J178,7)+IF(Q180=J179,6)+IF(Q180=J180,5)+IF(Q180=J181,4)+IF(Q180=J182,3)+IF(Q180=J183,2)+IF(Q180=J184,1)</f>
        <v>8</v>
      </c>
      <c r="U180" s="2"/>
      <c r="V180" s="12"/>
      <c r="W180" s="12"/>
      <c r="X180" s="12"/>
      <c r="Y180" s="12">
        <f>S180+T180</f>
        <v>16</v>
      </c>
      <c r="Z180" s="12"/>
      <c r="AA180" s="12"/>
      <c r="AB180" s="191"/>
      <c r="AC180" s="12"/>
      <c r="AD180" s="2"/>
      <c r="AE180" s="2"/>
      <c r="AF180" s="45"/>
      <c r="AG180" s="45"/>
      <c r="AH180" s="45"/>
      <c r="AI180" s="45"/>
      <c r="AJ180" s="45"/>
      <c r="AK180" s="45"/>
      <c r="AL180" s="45"/>
      <c r="AM180" s="45"/>
      <c r="AN180" s="45"/>
      <c r="AO180" s="45"/>
      <c r="AP180" s="45"/>
      <c r="AQ180" s="45"/>
      <c r="AR180" s="45"/>
      <c r="AS180" s="45"/>
      <c r="AT180" s="45"/>
      <c r="AU180" s="45"/>
      <c r="AV180" s="45"/>
      <c r="AW180" s="45"/>
    </row>
    <row r="181" spans="1:60" ht="18.95" customHeight="1">
      <c r="A181" s="9">
        <v>5</v>
      </c>
      <c r="B181" s="106"/>
      <c r="C181" s="97"/>
      <c r="D181" s="41" t="str">
        <f t="shared" si="150"/>
        <v/>
      </c>
      <c r="E181" s="41" t="str">
        <f t="shared" si="151"/>
        <v/>
      </c>
      <c r="F181" s="64" t="str">
        <f t="shared" si="152"/>
        <v/>
      </c>
      <c r="G181" s="64" t="str">
        <f t="shared" si="153"/>
        <v xml:space="preserve"> </v>
      </c>
      <c r="H181" s="426"/>
      <c r="I181" s="9">
        <v>5</v>
      </c>
      <c r="J181" s="106"/>
      <c r="K181" s="97"/>
      <c r="L181" s="41" t="str">
        <f t="shared" si="154"/>
        <v/>
      </c>
      <c r="M181" s="41" t="str">
        <f t="shared" si="155"/>
        <v/>
      </c>
      <c r="N181" s="64" t="str">
        <f t="shared" si="156"/>
        <v/>
      </c>
      <c r="O181" s="64" t="str">
        <f t="shared" si="157"/>
        <v xml:space="preserve"> </v>
      </c>
      <c r="P181" s="2"/>
      <c r="Q181" s="48" t="s">
        <v>20</v>
      </c>
      <c r="R181" s="48" t="s">
        <v>19</v>
      </c>
      <c r="S181" s="48">
        <f>IF(Q181=B177,8)+IF(Q181=B178,7)+IF(Q181=B179,6)+IF(Q181=B180,5)+IF(Q181=B181,4)+IF(Q181=B182,3)+IF(Q181=B183,2)+IF(Q181=B184,1)+IF(R181=B177,8)+IF(R181=B178,7)+IF(R181=B179,6)+IF(R181=B180,5)+IF(R181=B181,4)+IF(R181=B182,3)+IF(R181=B183,2)+IF(R181=B184,1)</f>
        <v>5</v>
      </c>
      <c r="T181" s="48">
        <f>IF(R181=J177,8)+IF(R181=J178,7)+IF(R181=J179,6)+IF(R181=J180,5)+IF(R181=J181,4)+IF(R181=J182,3)+IF(R181=J183,2)+IF(R181=J184,1)+IF(Q181=J177,8)+IF(Q181=J178,7)+IF(Q181=J179,6)+IF(Q181=J180,5)+IF(Q181=J181,4)+IF(Q181=J182,3)+IF(Q181=J183,2)+IF(Q181=J184,1)</f>
        <v>6</v>
      </c>
      <c r="U181" s="2"/>
      <c r="V181" s="12"/>
      <c r="W181" s="12"/>
      <c r="X181" s="12"/>
      <c r="Y181" s="12"/>
      <c r="Z181" s="12">
        <f>S181+T181</f>
        <v>11</v>
      </c>
      <c r="AA181" s="12"/>
      <c r="AB181" s="191"/>
      <c r="AC181" s="12"/>
      <c r="AD181" s="2"/>
      <c r="AE181" s="2"/>
    </row>
    <row r="182" spans="1:60" ht="18.95" customHeight="1">
      <c r="A182" s="9">
        <v>6</v>
      </c>
      <c r="B182" s="106"/>
      <c r="C182" s="97"/>
      <c r="D182" s="41" t="str">
        <f t="shared" si="150"/>
        <v/>
      </c>
      <c r="E182" s="41" t="str">
        <f t="shared" si="151"/>
        <v/>
      </c>
      <c r="F182" s="64" t="str">
        <f t="shared" si="152"/>
        <v/>
      </c>
      <c r="G182" s="64" t="str">
        <f t="shared" si="153"/>
        <v xml:space="preserve"> </v>
      </c>
      <c r="H182" s="426"/>
      <c r="I182" s="9">
        <v>6</v>
      </c>
      <c r="J182" s="106"/>
      <c r="K182" s="97"/>
      <c r="L182" s="41" t="str">
        <f t="shared" si="154"/>
        <v/>
      </c>
      <c r="M182" s="41" t="str">
        <f t="shared" si="155"/>
        <v/>
      </c>
      <c r="N182" s="64" t="str">
        <f t="shared" si="156"/>
        <v/>
      </c>
      <c r="O182" s="64" t="str">
        <f t="shared" si="157"/>
        <v xml:space="preserve"> </v>
      </c>
      <c r="P182" s="2"/>
      <c r="Q182" s="48" t="s">
        <v>188</v>
      </c>
      <c r="R182" s="48" t="s">
        <v>189</v>
      </c>
      <c r="S182" s="48">
        <f>IF(Q182=B177,8)+IF(Q182=B178,7)+IF(Q182=B179,6)+IF(Q182=B180,5)+IF(Q182=B181,4)+IF(Q182=B182,3)+IF(Q182=B183,2)+IF(Q182=B184,1)+IF(R182=B177,8)+IF(R182=B178,7)+IF(R182=B179,6)+IF(R182=B180,5)+IF(R182=B181,4)+IF(R182=B182,3)+IF(R182=B183,2)+IF(R182=B184,1)</f>
        <v>7</v>
      </c>
      <c r="T182" s="48">
        <f>IF(R182=J177,8)+IF(R182=J178,7)+IF(R182=J179,6)+IF(R182=J180,5)+IF(R182=J181,4)+IF(R182=J182,3)+IF(R182=J183,2)+IF(R182=J184,1)+IF(Q182=J177,8)+IF(Q182=J178,7)+IF(Q182=J179,6)+IF(Q182=J180,5)+IF(Q182=J181,4)+IF(Q182=J182,3)+IF(Q182=J183,2)+IF(Q182=J184,1)</f>
        <v>7</v>
      </c>
      <c r="U182" s="2"/>
      <c r="V182" s="12"/>
      <c r="W182" s="12"/>
      <c r="X182" s="12"/>
      <c r="Y182" s="12"/>
      <c r="Z182" s="12"/>
      <c r="AA182" s="12">
        <f>S182+T182</f>
        <v>14</v>
      </c>
      <c r="AB182" s="191"/>
      <c r="AC182" s="12"/>
      <c r="AD182" s="2"/>
      <c r="AE182" s="2"/>
    </row>
    <row r="183" spans="1:60" ht="18.95" customHeight="1">
      <c r="A183" s="9">
        <v>7</v>
      </c>
      <c r="B183" s="106"/>
      <c r="C183" s="97"/>
      <c r="D183" s="41" t="str">
        <f t="shared" si="150"/>
        <v/>
      </c>
      <c r="E183" s="41" t="str">
        <f t="shared" si="151"/>
        <v/>
      </c>
      <c r="F183" s="64" t="str">
        <f t="shared" si="152"/>
        <v/>
      </c>
      <c r="G183" s="64" t="str">
        <f t="shared" si="153"/>
        <v xml:space="preserve"> </v>
      </c>
      <c r="H183" s="426"/>
      <c r="I183" s="9">
        <v>7</v>
      </c>
      <c r="J183" s="106"/>
      <c r="K183" s="97"/>
      <c r="L183" s="41" t="str">
        <f t="shared" si="154"/>
        <v/>
      </c>
      <c r="M183" s="41" t="str">
        <f t="shared" si="155"/>
        <v/>
      </c>
      <c r="N183" s="64" t="str">
        <f t="shared" si="156"/>
        <v/>
      </c>
      <c r="O183" s="64" t="str">
        <f t="shared" si="157"/>
        <v xml:space="preserve"> </v>
      </c>
      <c r="P183" s="2"/>
      <c r="Q183" s="48" t="s">
        <v>227</v>
      </c>
      <c r="R183" s="48" t="s">
        <v>228</v>
      </c>
      <c r="S183" s="48">
        <f>IF(Q183=B177,8)+IF(Q183=B178,7)+IF(Q183=B179,6)+IF(Q183=B180,5)+IF(Q183=B181,4)+IF(Q183=B182,3)+IF(Q183=B183,2)+IF(Q183=B184,1)+IF(R183=B177,8)+IF(R183=B178,7)+IF(R183=B179,6)+IF(R183=B180,5)+IF(R183=B181,4)+IF(R183=B182,3)+IF(R183=B183,2)+IF(R183=B184,1)</f>
        <v>0</v>
      </c>
      <c r="T183" s="48">
        <f>IF(R183=J177,8)+IF(R183=J178,7)+IF(R183=J179,6)+IF(R183=J180,5)+IF(R183=J181,4)+IF(R183=J182,3)+IF(R183=J183,2)+IF(R183=J184,1)+IF(Q183=J177,8)+IF(Q183=J178,7)+IF(Q183=J179,6)+IF(Q183=J180,5)+IF(Q183=J181,4)+IF(Q183=J182,3)+IF(Q183=J183,2)+IF(Q183=J184,1)</f>
        <v>0</v>
      </c>
      <c r="U183" s="2"/>
      <c r="V183" s="12"/>
      <c r="W183" s="12"/>
      <c r="X183" s="12"/>
      <c r="Y183" s="12"/>
      <c r="Z183" s="12"/>
      <c r="AA183" s="12"/>
      <c r="AB183" s="191">
        <f>S183+T183</f>
        <v>0</v>
      </c>
      <c r="AC183" s="12"/>
      <c r="AD183" s="2"/>
      <c r="AE183" s="2"/>
    </row>
    <row r="184" spans="1:60" ht="18.95" customHeight="1">
      <c r="A184" s="9">
        <v>8</v>
      </c>
      <c r="B184" s="106"/>
      <c r="C184" s="97"/>
      <c r="D184" s="41" t="str">
        <f t="shared" si="150"/>
        <v/>
      </c>
      <c r="E184" s="41" t="str">
        <f t="shared" si="151"/>
        <v/>
      </c>
      <c r="F184" s="64" t="str">
        <f t="shared" si="152"/>
        <v/>
      </c>
      <c r="G184" s="64" t="str">
        <f t="shared" si="153"/>
        <v xml:space="preserve"> </v>
      </c>
      <c r="H184" s="427"/>
      <c r="I184" s="9">
        <v>8</v>
      </c>
      <c r="J184" s="106"/>
      <c r="K184" s="97"/>
      <c r="L184" s="41" t="str">
        <f t="shared" si="154"/>
        <v/>
      </c>
      <c r="M184" s="41" t="str">
        <f t="shared" si="155"/>
        <v/>
      </c>
      <c r="N184" s="64" t="str">
        <f t="shared" si="156"/>
        <v/>
      </c>
      <c r="O184" s="64" t="str">
        <f t="shared" si="157"/>
        <v xml:space="preserve"> </v>
      </c>
      <c r="P184" s="2"/>
      <c r="Q184" s="48" t="s">
        <v>208</v>
      </c>
      <c r="R184" s="48" t="s">
        <v>211</v>
      </c>
      <c r="S184" s="48">
        <f>IF(Q184=B177,8)+IF(Q184=B178,7)+IF(Q184=B179,6)+IF(Q184=B180,5)+IF(Q184=B181,4)+IF(Q184=B182,3)+IF(Q184=B183,2)+IF(Q184=B184,1)+IF(R184=B177,8)+IF(R184=B178,7)+IF(R184=B179,6)+IF(R184=B180,5)+IF(R184=B181,4)+IF(R184=B182,3)+IF(R184=B183,2)+IF(R184=B184,1)</f>
        <v>0</v>
      </c>
      <c r="T184" s="48">
        <f>IF(R184=J177,8)+IF(R184=J178,7)+IF(R184=J179,6)+IF(R184=J180,5)+IF(R184=J181,4)+IF(R184=J182,3)+IF(R184=J183,2)+IF(R184=J184,1)+IF(Q184=J177,8)+IF(Q184=J178,7)+IF(Q184=J179,6)+IF(Q184=J180,5)+IF(Q184=J181,4)+IF(Q184=J182,3)+IF(Q184=J183,2)+IF(Q184=J184,1)</f>
        <v>0</v>
      </c>
      <c r="U184" s="2"/>
      <c r="V184" s="12"/>
      <c r="W184" s="12"/>
      <c r="X184" s="12"/>
      <c r="Y184" s="12"/>
      <c r="Z184" s="12"/>
      <c r="AA184" s="12"/>
      <c r="AB184" s="191"/>
      <c r="AC184" s="12">
        <f>S184+T184</f>
        <v>0</v>
      </c>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row>
    <row r="185" spans="1:60" ht="18.95" customHeight="1">
      <c r="A185" s="206" t="s">
        <v>0</v>
      </c>
      <c r="B185" s="422" t="s">
        <v>166</v>
      </c>
      <c r="C185" s="423"/>
      <c r="D185" s="423"/>
      <c r="E185" s="423"/>
      <c r="F185" s="423"/>
      <c r="G185" s="424"/>
      <c r="H185" s="207"/>
      <c r="I185" s="206" t="s">
        <v>1</v>
      </c>
      <c r="J185" s="422" t="str">
        <f>B185</f>
        <v>UNDER 15 BOYS SHOT</v>
      </c>
      <c r="K185" s="423"/>
      <c r="L185" s="423"/>
      <c r="M185" s="423"/>
      <c r="N185" s="423"/>
      <c r="O185" s="424"/>
      <c r="P185" s="2"/>
      <c r="Q185" s="96"/>
      <c r="R185" s="96"/>
      <c r="S185" s="48"/>
      <c r="T185" s="48"/>
      <c r="U185" s="2"/>
      <c r="V185" s="12"/>
      <c r="W185" s="12"/>
      <c r="X185" s="12"/>
      <c r="Y185" s="12"/>
      <c r="Z185" s="12"/>
      <c r="AA185" s="12"/>
      <c r="AB185" s="191"/>
      <c r="AC185" s="1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row>
    <row r="186" spans="1:60" ht="18.95" customHeight="1">
      <c r="A186" s="9">
        <v>1</v>
      </c>
      <c r="B186" s="37"/>
      <c r="C186" s="97"/>
      <c r="D186" s="41" t="str">
        <f>IF(B186=0,"",VLOOKUP(B186,$AL$126:$AN$141,3,FALSE))</f>
        <v/>
      </c>
      <c r="E186" s="41" t="str">
        <f>IF(B186=0,"",VLOOKUP(B186,$AU$8:$AW$23,3,FALSE))</f>
        <v/>
      </c>
      <c r="F186" s="64" t="str">
        <f>IF(C186="","",IF($AU$155="T"," ",IF($AU$155="F",IF(C186&gt;=$AK$155,"G1",IF(C186&gt;=$AN$155,"G2",IF(C186&gt;=$AQ$155,"G3",IF(C186&gt;=$AT$155,"G4","")))))))</f>
        <v/>
      </c>
      <c r="G186" s="64" t="str">
        <f>IF(C186&gt;=BV107,"AW"," ")</f>
        <v xml:space="preserve"> </v>
      </c>
      <c r="H186" s="425"/>
      <c r="I186" s="9">
        <v>1</v>
      </c>
      <c r="J186" s="37"/>
      <c r="K186" s="97"/>
      <c r="L186" s="41" t="str">
        <f>IF(J186=0,"",VLOOKUP(J186,$AL$126:$AN$141,3,FALSE))</f>
        <v/>
      </c>
      <c r="M186" s="41" t="str">
        <f>IF(J186=0,"",VLOOKUP(J186,$AU$8:$AW$23,3,FALSE))</f>
        <v/>
      </c>
      <c r="N186" s="64" t="str">
        <f>IF(K186="","",IF($AU$155="T"," ",IF($AU$155="F",IF(K186&gt;=$AK$155,"G1",IF(K186&gt;=$AN$155,"G2",IF(K186&gt;=$AQ$155,"G3",IF(K186&gt;=$AT$155,"G4","")))))))</f>
        <v/>
      </c>
      <c r="O186" s="64" t="str">
        <f>IF(K186&gt;=BV107,"AW"," ")</f>
        <v xml:space="preserve"> </v>
      </c>
      <c r="P186" s="2"/>
      <c r="Q186" s="192" t="s">
        <v>0</v>
      </c>
      <c r="R186" s="192" t="s">
        <v>210</v>
      </c>
      <c r="S186" s="192">
        <f>IF(Q186=B186,8)+IF(Q186=B187,7)+IF(Q186=B188,6)+IF(Q186=B189,5)+IF(Q186=B190,4)+IF(Q186=B191,3)+IF(Q186=B192,2)+IF(Q186=B193,1)+IF(R186=B186,8)+IF(R186=B187,7)+IF(R186=B188,6)+IF(R186=B189,5)+IF(R186=B190,4)+IF(R186=B191,3)+IF(R186=B192,2)+IF(R186=B193,1)</f>
        <v>0</v>
      </c>
      <c r="T186" s="192">
        <f>IF(Q186=J186,8)+IF(Q186=J187,7)+IF(Q186=J188,6)+IF(Q186=J189,5)+IF(Q186=J190,4)+IF(Q186=J191,3)+IF(Q186=J192,2)+IF(Q186=J193,1)+IF(R186=J186,8)+IF(R186=J187,7)+IF(R186=J188,6)+IF(R186=J189,5)+IF(R186=J190,4)+IF(R186=J191,3)+IF(R186=J192,2)+IF(R186=J193,1)</f>
        <v>0</v>
      </c>
      <c r="U186" s="2"/>
      <c r="V186" s="95">
        <f>S186+T186</f>
        <v>0</v>
      </c>
      <c r="W186" s="12"/>
      <c r="X186" s="12"/>
      <c r="Y186" s="12"/>
      <c r="Z186" s="12"/>
      <c r="AA186" s="12"/>
      <c r="AB186" s="191"/>
      <c r="AC186" s="12"/>
      <c r="AD186" s="2"/>
      <c r="AE186" s="2"/>
      <c r="AF186" s="6"/>
      <c r="AG186" s="6"/>
      <c r="AH186" s="2"/>
      <c r="AI186" s="6"/>
      <c r="AJ186" s="6"/>
      <c r="AK186" s="2"/>
      <c r="AL186" s="6"/>
      <c r="AM186" s="6"/>
      <c r="AN186" s="2"/>
      <c r="AO186" s="6"/>
      <c r="AP186" s="6"/>
      <c r="AQ186" s="2"/>
      <c r="AR186" s="6"/>
      <c r="AS186" s="6"/>
      <c r="AT186" s="2"/>
      <c r="AU186" s="6"/>
      <c r="AV186" s="6"/>
      <c r="AW186" s="2"/>
      <c r="AX186" s="6"/>
      <c r="AY186" s="6"/>
      <c r="AZ186" s="2"/>
      <c r="BA186" s="2"/>
      <c r="BB186" s="2"/>
      <c r="BC186" s="2"/>
      <c r="BD186" s="2"/>
      <c r="BE186" s="2"/>
      <c r="BF186" s="2"/>
      <c r="BG186" s="2"/>
      <c r="BH186" s="2"/>
    </row>
    <row r="187" spans="1:60" ht="18.95" customHeight="1">
      <c r="A187" s="9">
        <v>2</v>
      </c>
      <c r="B187" s="37"/>
      <c r="C187" s="97"/>
      <c r="D187" s="41" t="str">
        <f t="shared" ref="D187:D193" si="158">IF(B187=0,"",VLOOKUP(B187,$AL$126:$AN$141,3,FALSE))</f>
        <v/>
      </c>
      <c r="E187" s="41" t="str">
        <f t="shared" ref="E187:E193" si="159">IF(B187=0,"",VLOOKUP(B187,$AU$8:$AW$23,3,FALSE))</f>
        <v/>
      </c>
      <c r="F187" s="64" t="str">
        <f t="shared" ref="F187:F193" si="160">IF(C187="","",IF($AU$155="T"," ",IF($AU$155="F",IF(C187&gt;=$AK$155,"G1",IF(C187&gt;=$AN$155,"G2",IF(C187&gt;=$AQ$155,"G3",IF(C187&gt;=$AT$155,"G4","")))))))</f>
        <v/>
      </c>
      <c r="G187" s="64" t="str">
        <f t="shared" ref="G187:G193" si="161">IF(C187&gt;=BV108,"AW"," ")</f>
        <v xml:space="preserve"> </v>
      </c>
      <c r="H187" s="426"/>
      <c r="I187" s="9">
        <v>2</v>
      </c>
      <c r="J187" s="37"/>
      <c r="K187" s="97"/>
      <c r="L187" s="41" t="str">
        <f t="shared" ref="L187:L193" si="162">IF(J187=0,"",VLOOKUP(J187,$AL$126:$AN$141,3,FALSE))</f>
        <v/>
      </c>
      <c r="M187" s="41" t="str">
        <f t="shared" ref="M187:M193" si="163">IF(J187=0,"",VLOOKUP(J187,$AU$8:$AW$23,3,FALSE))</f>
        <v/>
      </c>
      <c r="N187" s="64" t="str">
        <f t="shared" ref="N187:N193" si="164">IF(K187="","",IF($AU$155="T"," ",IF($AU$155="F",IF(K187&gt;=$AK$155,"G1",IF(K187&gt;=$AN$155,"G2",IF(K187&gt;=$AQ$155,"G3",IF(K187&gt;=$AT$155,"G4","")))))))</f>
        <v/>
      </c>
      <c r="O187" s="64" t="str">
        <f t="shared" ref="O187:O193" si="165">IF(K187&gt;=BV108,"AW"," ")</f>
        <v xml:space="preserve"> </v>
      </c>
      <c r="P187" s="2"/>
      <c r="Q187" s="48" t="s">
        <v>190</v>
      </c>
      <c r="R187" s="48" t="s">
        <v>191</v>
      </c>
      <c r="S187" s="48">
        <f>IF(Q187=B186,8)+IF(Q187=B187,7)+IF(Q187=B188,6)+IF(Q187=B189,5)+IF(Q187=B190,4)+IF(Q187=B191,3)+IF(Q187=B192,2)+IF(Q187=B193,1)+IF(R187=B186,8)+IF(R187=B187,7)+IF(R187=B188,6)+IF(R187=B189,5)+IF(R187=B190,4)+IF(R187=B191,3)+IF(R187=B192,2)+IF(R187=B193,1)</f>
        <v>0</v>
      </c>
      <c r="T187" s="48">
        <f>IF(R187=J186,8)+IF(R187=J187,7)+IF(R187=J188,6)+IF(R187=J189,5)+IF(R187=J190,4)+IF(R187=J191,3)+IF(R187=J192,2)+IF(R187=J193,1)+IF(Q187=J186,8)+IF(Q187=J187,7)+IF(Q187=J188,6)+IF(Q187=J189,5)+IF(Q187=J190,4)+IF(Q187=J191,3)+IF(Q187=J192,2)+IF(Q187=J193,1)</f>
        <v>0</v>
      </c>
      <c r="U187" s="2"/>
      <c r="V187" s="12"/>
      <c r="W187" s="12">
        <f>S187+T187</f>
        <v>0</v>
      </c>
      <c r="X187" s="12"/>
      <c r="Y187" s="12"/>
      <c r="Z187" s="12"/>
      <c r="AA187" s="12"/>
      <c r="AB187" s="191"/>
      <c r="AC187" s="1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row>
    <row r="188" spans="1:60" ht="18.95" customHeight="1">
      <c r="A188" s="9">
        <v>3</v>
      </c>
      <c r="B188" s="37"/>
      <c r="C188" s="97"/>
      <c r="D188" s="41" t="str">
        <f t="shared" si="158"/>
        <v/>
      </c>
      <c r="E188" s="41" t="str">
        <f t="shared" si="159"/>
        <v/>
      </c>
      <c r="F188" s="64" t="str">
        <f t="shared" si="160"/>
        <v/>
      </c>
      <c r="G188" s="64" t="str">
        <f t="shared" si="161"/>
        <v xml:space="preserve"> </v>
      </c>
      <c r="H188" s="426"/>
      <c r="I188" s="9">
        <v>3</v>
      </c>
      <c r="J188" s="37"/>
      <c r="K188" s="97"/>
      <c r="L188" s="41" t="str">
        <f t="shared" si="162"/>
        <v/>
      </c>
      <c r="M188" s="41" t="str">
        <f t="shared" si="163"/>
        <v/>
      </c>
      <c r="N188" s="64" t="str">
        <f t="shared" si="164"/>
        <v/>
      </c>
      <c r="O188" s="64" t="str">
        <f t="shared" si="165"/>
        <v xml:space="preserve"> </v>
      </c>
      <c r="P188" s="2"/>
      <c r="Q188" s="48" t="s">
        <v>1</v>
      </c>
      <c r="R188" s="48" t="s">
        <v>209</v>
      </c>
      <c r="S188" s="48">
        <f>IF(Q188=B186,8)+IF(Q188=B187,7)+IF(Q188=B188,6)+IF(Q188=B189,5)+IF(Q188=B190,4)+IF(Q188=B191,3)+IF(Q188=B192,2)+IF(Q188=B193,1)+IF(R188=B186,8)+IF(R188=B187,7)+IF(R188=B188,6)+IF(R188=B189,5)+IF(R188=B190,4)+IF(R188=B191,3)+IF(R188=B192,2)+IF(R188=B193,1)</f>
        <v>0</v>
      </c>
      <c r="T188" s="48">
        <f>IF(R188=J186,8)+IF(R188=J187,7)+IF(R188=J188,6)+IF(R188=J189,5)+IF(R188=J190,4)+IF(R188=J191,3)+IF(R188=J192,2)+IF(R188=J193,1)+IF(Q188=J186,8)+IF(Q188=J187,7)+IF(Q188=J188,6)+IF(Q188=J189,5)+IF(Q188=J190,4)+IF(Q188=J191,3)+IF(Q188=J192,2)+IF(Q188=J193,1)</f>
        <v>0</v>
      </c>
      <c r="U188" s="2"/>
      <c r="V188" s="12"/>
      <c r="W188" s="12"/>
      <c r="X188" s="12">
        <f>S188+T188</f>
        <v>0</v>
      </c>
      <c r="Y188" s="12"/>
      <c r="Z188" s="12"/>
      <c r="AA188" s="12"/>
      <c r="AB188" s="191"/>
      <c r="AC188" s="1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row>
    <row r="189" spans="1:60" ht="18.95" customHeight="1">
      <c r="A189" s="9">
        <v>4</v>
      </c>
      <c r="B189" s="37"/>
      <c r="C189" s="97"/>
      <c r="D189" s="41" t="str">
        <f t="shared" si="158"/>
        <v/>
      </c>
      <c r="E189" s="41" t="str">
        <f t="shared" si="159"/>
        <v/>
      </c>
      <c r="F189" s="64" t="str">
        <f t="shared" si="160"/>
        <v/>
      </c>
      <c r="G189" s="64" t="str">
        <f t="shared" si="161"/>
        <v xml:space="preserve"> </v>
      </c>
      <c r="H189" s="426"/>
      <c r="I189" s="9">
        <v>4</v>
      </c>
      <c r="J189" s="37"/>
      <c r="K189" s="97"/>
      <c r="L189" s="41" t="str">
        <f t="shared" si="162"/>
        <v/>
      </c>
      <c r="M189" s="41" t="str">
        <f t="shared" si="163"/>
        <v/>
      </c>
      <c r="N189" s="64" t="str">
        <f t="shared" si="164"/>
        <v/>
      </c>
      <c r="O189" s="64" t="str">
        <f t="shared" si="165"/>
        <v xml:space="preserve"> </v>
      </c>
      <c r="P189" s="2"/>
      <c r="Q189" s="264" t="s">
        <v>258</v>
      </c>
      <c r="R189" s="264" t="s">
        <v>259</v>
      </c>
      <c r="S189" s="48">
        <f>IF(Q189=B186,8)+IF(Q189=B187,7)+IF(Q189=B188,6)+IF(Q189=B189,5)+IF(Q189=B190,4)+IF(Q189=B191,3)+IF(Q189=B192,2)+IF(Q189=B193,1)+IF(R189=B186,8)+IF(R189=B187,7)+IF(R189=B188,6)+IF(R189=B189,5)+IF(R189=B190,4)+IF(R189=B191,3)+IF(R189=B192,2)+IF(R189=B193,1)</f>
        <v>0</v>
      </c>
      <c r="T189" s="48">
        <f>IF(R189=J186,8)+IF(R189=J187,7)+IF(R189=J188,6)+IF(R189=J189,5)+IF(R189=J190,4)+IF(R189=J191,3)+IF(R189=J192,2)+IF(R189=J193,1)+IF(Q189=J186,8)+IF(Q189=J187,7)+IF(Q189=J188,6)+IF(Q189=J189,5)+IF(Q189=J190,4)+IF(Q189=J191,3)+IF(Q189=J192,2)+IF(Q189=J193,1)</f>
        <v>0</v>
      </c>
      <c r="U189" s="2"/>
      <c r="V189" s="12"/>
      <c r="W189" s="12"/>
      <c r="X189" s="12"/>
      <c r="Y189" s="12">
        <f>S189+T189</f>
        <v>0</v>
      </c>
      <c r="Z189" s="12"/>
      <c r="AA189" s="12"/>
      <c r="AB189" s="191"/>
      <c r="AC189" s="1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row>
    <row r="190" spans="1:60" ht="18.95" customHeight="1">
      <c r="A190" s="9">
        <v>5</v>
      </c>
      <c r="B190" s="37"/>
      <c r="C190" s="97"/>
      <c r="D190" s="41" t="str">
        <f t="shared" si="158"/>
        <v/>
      </c>
      <c r="E190" s="41" t="str">
        <f t="shared" si="159"/>
        <v/>
      </c>
      <c r="F190" s="64" t="str">
        <f t="shared" si="160"/>
        <v/>
      </c>
      <c r="G190" s="64" t="str">
        <f t="shared" si="161"/>
        <v xml:space="preserve"> </v>
      </c>
      <c r="H190" s="426"/>
      <c r="I190" s="9">
        <v>5</v>
      </c>
      <c r="J190" s="37"/>
      <c r="K190" s="97"/>
      <c r="L190" s="41" t="str">
        <f t="shared" si="162"/>
        <v/>
      </c>
      <c r="M190" s="41" t="str">
        <f t="shared" si="163"/>
        <v/>
      </c>
      <c r="N190" s="64" t="str">
        <f t="shared" si="164"/>
        <v/>
      </c>
      <c r="O190" s="64" t="str">
        <f t="shared" si="165"/>
        <v xml:space="preserve"> </v>
      </c>
      <c r="P190" s="2"/>
      <c r="Q190" s="48" t="s">
        <v>20</v>
      </c>
      <c r="R190" s="48" t="s">
        <v>19</v>
      </c>
      <c r="S190" s="48">
        <f>IF(Q190=B186,8)+IF(Q190=B187,7)+IF(Q190=B188,6)+IF(Q190=B189,5)+IF(Q190=B190,4)+IF(Q190=B191,3)+IF(Q190=B192,2)+IF(Q190=B193,1)+IF(R190=B186,8)+IF(R190=B187,7)+IF(R190=B188,6)+IF(R190=B189,5)+IF(R190=B190,4)+IF(R190=B191,3)+IF(R190=B192,2)+IF(R190=B193,1)</f>
        <v>0</v>
      </c>
      <c r="T190" s="48">
        <f>IF(R190=J186,8)+IF(R190=J187,7)+IF(R190=J188,6)+IF(R190=J189,5)+IF(R190=J190,4)+IF(R190=J191,3)+IF(R190=J192,2)+IF(R190=J193,1)+IF(Q190=J186,8)+IF(Q190=J187,7)+IF(Q190=J188,6)+IF(Q190=J189,5)+IF(Q190=J190,4)+IF(Q190=J191,3)+IF(Q190=J192,2)+IF(Q190=J193,1)</f>
        <v>0</v>
      </c>
      <c r="U190" s="2"/>
      <c r="V190" s="12"/>
      <c r="W190" s="12"/>
      <c r="X190" s="12"/>
      <c r="Y190" s="12"/>
      <c r="Z190" s="12">
        <f>S190+T190</f>
        <v>0</v>
      </c>
      <c r="AA190" s="12"/>
      <c r="AB190" s="191"/>
      <c r="AC190" s="1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row>
    <row r="191" spans="1:60" ht="18.95" customHeight="1">
      <c r="A191" s="9">
        <v>6</v>
      </c>
      <c r="B191" s="37"/>
      <c r="C191" s="97"/>
      <c r="D191" s="41" t="str">
        <f t="shared" si="158"/>
        <v/>
      </c>
      <c r="E191" s="41" t="str">
        <f t="shared" si="159"/>
        <v/>
      </c>
      <c r="F191" s="64" t="str">
        <f t="shared" si="160"/>
        <v/>
      </c>
      <c r="G191" s="64" t="str">
        <f t="shared" si="161"/>
        <v xml:space="preserve"> </v>
      </c>
      <c r="H191" s="426"/>
      <c r="I191" s="9">
        <v>6</v>
      </c>
      <c r="J191" s="106"/>
      <c r="K191" s="97"/>
      <c r="L191" s="41" t="str">
        <f t="shared" si="162"/>
        <v/>
      </c>
      <c r="M191" s="41" t="str">
        <f t="shared" si="163"/>
        <v/>
      </c>
      <c r="N191" s="64" t="str">
        <f t="shared" si="164"/>
        <v/>
      </c>
      <c r="O191" s="64" t="str">
        <f t="shared" si="165"/>
        <v xml:space="preserve"> </v>
      </c>
      <c r="P191" s="2"/>
      <c r="Q191" s="48" t="s">
        <v>188</v>
      </c>
      <c r="R191" s="48" t="s">
        <v>189</v>
      </c>
      <c r="S191" s="48">
        <f>IF(Q191=B186,8)+IF(Q191=B187,7)+IF(Q191=B188,6)+IF(Q191=B189,5)+IF(Q191=B190,4)+IF(Q191=B191,3)+IF(Q191=B192,2)+IF(Q191=B193,1)+IF(R191=B186,8)+IF(R191=B187,7)+IF(R191=B188,6)+IF(R191=B189,5)+IF(R191=B190,4)+IF(R191=B191,3)+IF(R191=B192,2)+IF(R191=B193,1)</f>
        <v>0</v>
      </c>
      <c r="T191" s="48">
        <f>IF(R191=J186,8)+IF(R191=J187,7)+IF(R191=J188,6)+IF(R191=J189,5)+IF(R191=J190,4)+IF(R191=J191,3)+IF(R191=J192,2)+IF(R191=J193,1)+IF(Q191=J186,8)+IF(Q191=J187,7)+IF(Q191=J188,6)+IF(Q191=J189,5)+IF(Q191=J190,4)+IF(Q191=J191,3)+IF(Q191=J192,2)+IF(Q191=J193,1)</f>
        <v>0</v>
      </c>
      <c r="U191" s="2"/>
      <c r="V191" s="12"/>
      <c r="W191" s="12"/>
      <c r="X191" s="12"/>
      <c r="Y191" s="12"/>
      <c r="Z191" s="12"/>
      <c r="AA191" s="12">
        <f>S191+T191</f>
        <v>0</v>
      </c>
      <c r="AB191" s="191"/>
      <c r="AC191" s="1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row>
    <row r="192" spans="1:60" ht="18.95" customHeight="1">
      <c r="A192" s="9">
        <v>7</v>
      </c>
      <c r="B192" s="106"/>
      <c r="C192" s="97"/>
      <c r="D192" s="41" t="str">
        <f t="shared" si="158"/>
        <v/>
      </c>
      <c r="E192" s="41" t="str">
        <f t="shared" si="159"/>
        <v/>
      </c>
      <c r="F192" s="64" t="str">
        <f t="shared" si="160"/>
        <v/>
      </c>
      <c r="G192" s="64" t="str">
        <f t="shared" si="161"/>
        <v xml:space="preserve"> </v>
      </c>
      <c r="H192" s="426"/>
      <c r="I192" s="9">
        <v>7</v>
      </c>
      <c r="J192" s="106"/>
      <c r="K192" s="97"/>
      <c r="L192" s="41" t="str">
        <f t="shared" si="162"/>
        <v/>
      </c>
      <c r="M192" s="41" t="str">
        <f t="shared" si="163"/>
        <v/>
      </c>
      <c r="N192" s="64" t="str">
        <f t="shared" si="164"/>
        <v/>
      </c>
      <c r="O192" s="64" t="str">
        <f t="shared" si="165"/>
        <v xml:space="preserve"> </v>
      </c>
      <c r="Q192" s="48" t="s">
        <v>227</v>
      </c>
      <c r="R192" s="48" t="s">
        <v>228</v>
      </c>
      <c r="S192" s="48">
        <f>IF(Q192=B186,8)+IF(Q192=B187,7)+IF(Q192=B188,6)+IF(Q192=B189,5)+IF(Q192=B190,4)+IF(Q192=B191,3)+IF(Q192=B192,2)+IF(Q192=B193,1)+IF(R192=B186,8)+IF(R192=B187,7)+IF(R192=B188,6)+IF(R192=B189,5)+IF(R192=B190,4)+IF(R192=B191,3)+IF(R192=B192,2)+IF(R192=B193,1)</f>
        <v>0</v>
      </c>
      <c r="T192" s="48">
        <f>IF(R192=J186,8)+IF(R192=J187,7)+IF(R192=J188,6)+IF(R192=J189,5)+IF(R192=J190,4)+IF(R192=J191,3)+IF(R192=J192,2)+IF(R192=J193,1)+IF(Q192=J186,8)+IF(Q192=J187,7)+IF(Q192=J188,6)+IF(Q192=J189,5)+IF(Q192=J190,4)+IF(Q192=J191,3)+IF(Q192=J192,2)+IF(Q192=J193,1)</f>
        <v>0</v>
      </c>
      <c r="U192" s="2"/>
      <c r="V192" s="12"/>
      <c r="W192" s="12"/>
      <c r="X192" s="12"/>
      <c r="Y192" s="12"/>
      <c r="Z192" s="12"/>
      <c r="AA192" s="12"/>
      <c r="AB192" s="191">
        <f>S192+T192</f>
        <v>0</v>
      </c>
      <c r="AC192" s="12"/>
    </row>
    <row r="193" spans="1:60" ht="18.95" customHeight="1">
      <c r="A193" s="9">
        <v>8</v>
      </c>
      <c r="B193" s="106"/>
      <c r="C193" s="97"/>
      <c r="D193" s="41" t="str">
        <f t="shared" si="158"/>
        <v/>
      </c>
      <c r="E193" s="41" t="str">
        <f t="shared" si="159"/>
        <v/>
      </c>
      <c r="F193" s="64" t="str">
        <f t="shared" si="160"/>
        <v/>
      </c>
      <c r="G193" s="64" t="str">
        <f t="shared" si="161"/>
        <v xml:space="preserve"> </v>
      </c>
      <c r="H193" s="427"/>
      <c r="I193" s="9">
        <v>8</v>
      </c>
      <c r="J193" s="106"/>
      <c r="K193" s="97"/>
      <c r="L193" s="41" t="str">
        <f t="shared" si="162"/>
        <v/>
      </c>
      <c r="M193" s="41" t="str">
        <f t="shared" si="163"/>
        <v/>
      </c>
      <c r="N193" s="64" t="str">
        <f t="shared" si="164"/>
        <v/>
      </c>
      <c r="O193" s="64" t="str">
        <f t="shared" si="165"/>
        <v xml:space="preserve"> </v>
      </c>
      <c r="Q193" s="48" t="s">
        <v>208</v>
      </c>
      <c r="R193" s="48" t="s">
        <v>211</v>
      </c>
      <c r="S193" s="48">
        <f>IF(Q193=B186,8)+IF(Q193=B187,7)+IF(Q193=B188,6)+IF(Q193=B189,5)+IF(Q193=B190,4)+IF(Q193=B191,3)+IF(Q193=B192,2)+IF(Q193=B193,1)+IF(R193=B186,8)+IF(R193=B187,7)+IF(R193=B188,6)+IF(R193=B189,5)+IF(R193=B190,4)+IF(R193=B191,3)+IF(R193=B192,2)+IF(R193=B193,1)</f>
        <v>0</v>
      </c>
      <c r="T193" s="48">
        <f>IF(R193=J186,8)+IF(R193=J187,7)+IF(R193=J188,6)+IF(R193=J189,5)+IF(R193=J190,4)+IF(R193=J191,3)+IF(R193=J192,2)+IF(R193=J193,1)+IF(Q193=J186,8)+IF(Q193=J187,7)+IF(Q193=J188,6)+IF(Q193=J189,5)+IF(Q193=J190,4)+IF(Q193=J191,3)+IF(Q193=J192,2)+IF(Q193=J193,1)</f>
        <v>0</v>
      </c>
      <c r="U193" s="2"/>
      <c r="V193" s="12"/>
      <c r="W193" s="12"/>
      <c r="X193" s="12"/>
      <c r="Y193" s="12"/>
      <c r="Z193" s="12"/>
      <c r="AA193" s="12"/>
      <c r="AB193" s="191"/>
      <c r="AC193" s="12">
        <f>S193+T193</f>
        <v>0</v>
      </c>
    </row>
    <row r="194" spans="1:60" ht="18.95" customHeight="1">
      <c r="A194" s="206" t="s">
        <v>0</v>
      </c>
      <c r="B194" s="422" t="s">
        <v>167</v>
      </c>
      <c r="C194" s="423"/>
      <c r="D194" s="423"/>
      <c r="E194" s="423"/>
      <c r="F194" s="423"/>
      <c r="G194" s="424"/>
      <c r="H194" s="207"/>
      <c r="I194" s="206" t="s">
        <v>1</v>
      </c>
      <c r="J194" s="422" t="str">
        <f>B194</f>
        <v>UNDER 15 BOYS DISCUS</v>
      </c>
      <c r="K194" s="423"/>
      <c r="L194" s="423"/>
      <c r="M194" s="423"/>
      <c r="N194" s="423"/>
      <c r="O194" s="424"/>
      <c r="Q194" s="96"/>
      <c r="R194" s="96"/>
      <c r="S194" s="48"/>
      <c r="T194" s="48"/>
      <c r="U194" s="2"/>
      <c r="V194" s="12"/>
      <c r="W194" s="12"/>
      <c r="X194" s="12"/>
      <c r="Y194" s="12"/>
      <c r="Z194" s="12"/>
      <c r="AA194" s="12"/>
      <c r="AB194" s="191"/>
      <c r="AC194" s="12"/>
    </row>
    <row r="195" spans="1:60" ht="18.95" customHeight="1">
      <c r="A195" s="9">
        <v>1</v>
      </c>
      <c r="B195" s="364" t="s">
        <v>833</v>
      </c>
      <c r="C195" s="97">
        <v>30.09</v>
      </c>
      <c r="D195" s="41" t="str">
        <f>IF(B195=0,"",VLOOKUP(B195,$AO$126:$AQ$141,3,FALSE))</f>
        <v>Robby Crowther</v>
      </c>
      <c r="E195" s="41" t="str">
        <f>IF(B195=0,"",VLOOKUP(B195,$AU$8:$AW$23,3,FALSE))</f>
        <v>OXFORD CITY</v>
      </c>
      <c r="F195" s="64" t="str">
        <f>IF(C195="","",IF($AU$154="T"," ",IF($AU$154="F",IF(C195&gt;=$AK$154,"G1",IF(C195&gt;=$AN$154,"G2",IF(C195&gt;=$AQ$154,"G3",IF(C195&gt;=$AT$154,"G4","")))))))</f>
        <v>G3</v>
      </c>
      <c r="G195" s="64" t="str">
        <f>IF(C195&gt;=BW107,"AW"," ")</f>
        <v>AW</v>
      </c>
      <c r="H195" s="425"/>
      <c r="I195" s="9">
        <v>1</v>
      </c>
      <c r="J195" s="364" t="s">
        <v>829</v>
      </c>
      <c r="K195" s="97">
        <v>18.23</v>
      </c>
      <c r="L195" s="41" t="str">
        <f>IF(J195=0,"",VLOOKUP(J195,$AO$126:$AQ$141,3,FALSE))</f>
        <v>Rafael Ribeiro</v>
      </c>
      <c r="M195" s="41" t="str">
        <f>IF(J195=0,"",VLOOKUP(J195,$AU$8:$AW$23,3,FALSE))</f>
        <v>TEAM KENNET</v>
      </c>
      <c r="N195" s="64" t="str">
        <f>IF(K195="","",IF($AU$154="T"," ",IF($AU$154="F",IF(K195&gt;=$AK$154,"G1",IF(K195&gt;=$AN$154,"G2",IF(K195&gt;=$AQ$154,"G3",IF(K195&gt;=$AT$154,"G4","")))))))</f>
        <v/>
      </c>
      <c r="O195" s="64" t="str">
        <f>IF(K195&gt;=BW107,"AW"," ")</f>
        <v xml:space="preserve"> </v>
      </c>
      <c r="P195" s="6"/>
      <c r="Q195" s="192" t="s">
        <v>0</v>
      </c>
      <c r="R195" s="192" t="s">
        <v>210</v>
      </c>
      <c r="S195" s="192">
        <f>IF(Q195=B195,8)+IF(Q195=B196,7)+IF(Q195=B197,6)+IF(Q195=B198,5)+IF(Q195=B199,4)+IF(Q195=B200,3)+IF(Q195=B201,2)+IF(Q195=B202,1)+IF(R195=B195,8)+IF(R195=B196,7)+IF(R195=B197,6)+IF(R195=B198,5)+IF(R195=B199,4)+IF(R195=B200,3)+IF(R195=B201,2)+IF(R195=B202,1)</f>
        <v>0</v>
      </c>
      <c r="T195" s="192">
        <f>IF(Q195=J195,8)+IF(Q195=J196,7)+IF(Q195=J197,6)+IF(Q195=J198,5)+IF(Q195=J199,4)+IF(Q195=J200,3)+IF(Q195=J201,2)+IF(Q195=J202,1)+IF(R195=J195,8)+IF(R195=J196,7)+IF(R195=J197,6)+IF(R195=J198,5)+IF(R195=J199,4)+IF(R195=J200,3)+IF(R195=J201,2)+IF(R195=J202,1)</f>
        <v>0</v>
      </c>
      <c r="U195" s="2"/>
      <c r="V195" s="95">
        <f>S195+T195</f>
        <v>0</v>
      </c>
      <c r="W195" s="12"/>
      <c r="X195" s="12"/>
      <c r="Y195" s="12"/>
      <c r="Z195" s="12"/>
      <c r="AA195" s="12"/>
      <c r="AB195" s="191"/>
      <c r="AC195" s="12"/>
      <c r="AD195" s="6"/>
      <c r="AE195" s="6"/>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5"/>
      <c r="BG195" s="45"/>
      <c r="BH195" s="45"/>
    </row>
    <row r="196" spans="1:60" ht="18.95" customHeight="1">
      <c r="A196" s="9">
        <v>2</v>
      </c>
      <c r="B196" s="364" t="s">
        <v>437</v>
      </c>
      <c r="C196" s="97">
        <v>27</v>
      </c>
      <c r="D196" s="41" t="str">
        <f t="shared" ref="D196:D202" si="166">IF(B196=0,"",VLOOKUP(B196,$AO$126:$AQ$141,3,FALSE))</f>
        <v>Oliver Hewitt</v>
      </c>
      <c r="E196" s="41" t="str">
        <f t="shared" ref="E196:E202" si="167">IF(B196=0,"",VLOOKUP(B196,$AU$8:$AW$23,3,FALSE))</f>
        <v>TEAM KENNET</v>
      </c>
      <c r="F196" s="64" t="str">
        <f t="shared" ref="F196:F202" si="168">IF(C196="","",IF($AU$154="T"," ",IF($AU$154="F",IF(C196&gt;=$AK$154,"G1",IF(C196&gt;=$AN$154,"G2",IF(C196&gt;=$AQ$154,"G3",IF(C196&gt;=$AT$154,"G4","")))))))</f>
        <v>G4</v>
      </c>
      <c r="G196" s="64" t="str">
        <f t="shared" ref="G196:G202" si="169">IF(C196&gt;=BW108,"AW"," ")</f>
        <v>AW</v>
      </c>
      <c r="H196" s="426"/>
      <c r="I196" s="9">
        <v>2</v>
      </c>
      <c r="J196" s="364" t="s">
        <v>851</v>
      </c>
      <c r="K196" s="97">
        <v>17.190000000000001</v>
      </c>
      <c r="L196" s="41" t="str">
        <f t="shared" ref="L196:L202" si="170">IF(J196=0,"",VLOOKUP(J196,$AO$126:$AQ$141,3,FALSE))</f>
        <v>MATT LOCK</v>
      </c>
      <c r="M196" s="41" t="str">
        <f t="shared" ref="M196:M202" si="171">IF(J196=0,"",VLOOKUP(J196,$AU$8:$AW$23,3,FALSE))</f>
        <v>WITNEY</v>
      </c>
      <c r="N196" s="64" t="str">
        <f t="shared" ref="N196:N202" si="172">IF(K196="","",IF($AU$154="T"," ",IF($AU$154="F",IF(K196&gt;=$AK$154,"G1",IF(K196&gt;=$AN$154,"G2",IF(K196&gt;=$AQ$154,"G3",IF(K196&gt;=$AT$154,"G4","")))))))</f>
        <v/>
      </c>
      <c r="O196" s="64" t="str">
        <f t="shared" ref="O196:O202" si="173">IF(K196&gt;=BW108,"AW"," ")</f>
        <v xml:space="preserve"> </v>
      </c>
      <c r="P196" s="2"/>
      <c r="Q196" s="48" t="s">
        <v>190</v>
      </c>
      <c r="R196" s="48" t="s">
        <v>191</v>
      </c>
      <c r="S196" s="48">
        <f>IF(Q196=B195,8)+IF(Q196=B196,7)+IF(Q196=B197,6)+IF(Q196=B198,5)+IF(Q196=B199,4)+IF(Q196=B200,3)+IF(Q196=B201,2)+IF(Q196=B202,1)+IF(R196=B195,8)+IF(R196=B196,7)+IF(R196=B197,6)+IF(R196=B198,5)+IF(R196=B199,4)+IF(R196=B200,3)+IF(R196=B201,2)+IF(R196=B202,1)</f>
        <v>6</v>
      </c>
      <c r="T196" s="48">
        <f>IF(R196=J195,8)+IF(R196=J196,7)+IF(R196=J197,6)+IF(R196=J198,5)+IF(R196=J199,4)+IF(R196=J200,3)+IF(R196=J201,2)+IF(R196=J202,1)+IF(Q196=J195,8)+IF(Q196=J196,7)+IF(Q196=J197,6)+IF(Q196=J198,5)+IF(Q196=J199,4)+IF(Q196=J200,3)+IF(Q196=J201,2)+IF(Q196=J202,1)</f>
        <v>0</v>
      </c>
      <c r="U196" s="2"/>
      <c r="V196" s="12"/>
      <c r="W196" s="12">
        <f>S196+T196</f>
        <v>6</v>
      </c>
      <c r="X196" s="12"/>
      <c r="Y196" s="12"/>
      <c r="Z196" s="12"/>
      <c r="AA196" s="12"/>
      <c r="AB196" s="191"/>
      <c r="AC196" s="12"/>
      <c r="AD196" s="2"/>
      <c r="AE196" s="2"/>
      <c r="AF196" s="6"/>
      <c r="AG196" s="6"/>
      <c r="AH196" s="8"/>
      <c r="AI196" s="23"/>
      <c r="AJ196" s="23"/>
      <c r="AK196" s="8"/>
      <c r="AL196" s="23"/>
      <c r="AM196" s="23"/>
      <c r="AN196" s="8"/>
      <c r="AO196" s="23"/>
      <c r="AP196" s="23"/>
      <c r="AQ196" s="8"/>
      <c r="AR196" s="23"/>
      <c r="AS196" s="23"/>
      <c r="AT196" s="8"/>
      <c r="AU196" s="23"/>
      <c r="AV196" s="23"/>
      <c r="AW196" s="8"/>
      <c r="AX196" s="23"/>
      <c r="AY196" s="23"/>
      <c r="AZ196" s="8"/>
      <c r="BA196" s="8"/>
      <c r="BB196" s="8"/>
      <c r="BC196" s="8"/>
      <c r="BD196" s="8"/>
      <c r="BE196" s="8"/>
      <c r="BF196" s="8"/>
      <c r="BG196" s="8"/>
      <c r="BH196" s="8"/>
    </row>
    <row r="197" spans="1:60" ht="18.95" customHeight="1">
      <c r="A197" s="9">
        <v>3</v>
      </c>
      <c r="B197" s="364" t="s">
        <v>830</v>
      </c>
      <c r="C197" s="97">
        <v>20.69</v>
      </c>
      <c r="D197" s="491" t="s">
        <v>852</v>
      </c>
      <c r="E197" s="41" t="str">
        <f t="shared" si="167"/>
        <v>BANBURY</v>
      </c>
      <c r="F197" s="64" t="str">
        <f t="shared" si="168"/>
        <v/>
      </c>
      <c r="G197" s="64" t="str">
        <f t="shared" si="169"/>
        <v xml:space="preserve"> </v>
      </c>
      <c r="H197" s="426"/>
      <c r="I197" s="9">
        <v>3</v>
      </c>
      <c r="J197" s="364" t="s">
        <v>831</v>
      </c>
      <c r="K197" s="97">
        <v>13.15</v>
      </c>
      <c r="L197" s="41" t="str">
        <f t="shared" si="170"/>
        <v>Benedict Diment</v>
      </c>
      <c r="M197" s="41" t="str">
        <f t="shared" si="171"/>
        <v>OXFORD CITY</v>
      </c>
      <c r="N197" s="64" t="str">
        <f t="shared" si="172"/>
        <v/>
      </c>
      <c r="O197" s="64" t="str">
        <f t="shared" si="173"/>
        <v xml:space="preserve"> </v>
      </c>
      <c r="P197" s="2"/>
      <c r="Q197" s="48" t="s">
        <v>1</v>
      </c>
      <c r="R197" s="48" t="s">
        <v>209</v>
      </c>
      <c r="S197" s="48">
        <f>IF(Q197=B195,8)+IF(Q197=B196,7)+IF(Q197=B197,6)+IF(Q197=B198,5)+IF(Q197=B199,4)+IF(Q197=B200,3)+IF(Q197=B201,2)+IF(Q197=B202,1)+IF(R197=B195,8)+IF(R197=B196,7)+IF(R197=B197,6)+IF(R197=B198,5)+IF(R197=B199,4)+IF(R197=B200,3)+IF(R197=B201,2)+IF(R197=B202,1)</f>
        <v>0</v>
      </c>
      <c r="T197" s="48">
        <f>IF(R197=J195,8)+IF(R197=J196,7)+IF(R197=J197,6)+IF(R197=J198,5)+IF(R197=J199,4)+IF(R197=J200,3)+IF(R197=J201,2)+IF(R197=J202,1)+IF(Q197=J195,8)+IF(Q197=J196,7)+IF(Q197=J197,6)+IF(Q197=J198,5)+IF(Q197=J199,4)+IF(Q197=J200,3)+IF(Q197=J201,2)+IF(Q197=J202,1)</f>
        <v>0</v>
      </c>
      <c r="U197" s="2"/>
      <c r="V197" s="12"/>
      <c r="W197" s="12"/>
      <c r="X197" s="12">
        <f>S197+T197</f>
        <v>0</v>
      </c>
      <c r="Y197" s="12"/>
      <c r="Z197" s="12"/>
      <c r="AA197" s="12"/>
      <c r="AB197" s="191"/>
      <c r="AC197" s="1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row>
    <row r="198" spans="1:60" ht="18.95" customHeight="1">
      <c r="A198" s="9">
        <v>4</v>
      </c>
      <c r="B198" s="364" t="s">
        <v>850</v>
      </c>
      <c r="C198" s="97">
        <v>18.350000000000001</v>
      </c>
      <c r="D198" s="41" t="str">
        <f t="shared" si="166"/>
        <v>MATT BRYCE</v>
      </c>
      <c r="E198" s="41" t="str">
        <f t="shared" si="167"/>
        <v>WITNEY</v>
      </c>
      <c r="F198" s="64" t="str">
        <f t="shared" si="168"/>
        <v/>
      </c>
      <c r="G198" s="64" t="str">
        <f t="shared" si="169"/>
        <v xml:space="preserve"> </v>
      </c>
      <c r="H198" s="426"/>
      <c r="I198" s="9">
        <v>4</v>
      </c>
      <c r="J198" s="364" t="s">
        <v>828</v>
      </c>
      <c r="K198" s="97">
        <v>9.56</v>
      </c>
      <c r="L198" s="41" t="str">
        <f t="shared" si="170"/>
        <v>Jonathan Hancox</v>
      </c>
      <c r="M198" s="41" t="str">
        <f t="shared" si="171"/>
        <v>RADLEY</v>
      </c>
      <c r="N198" s="64" t="str">
        <f t="shared" si="172"/>
        <v/>
      </c>
      <c r="O198" s="64" t="str">
        <f t="shared" si="173"/>
        <v xml:space="preserve"> </v>
      </c>
      <c r="P198" s="2"/>
      <c r="Q198" s="264" t="s">
        <v>258</v>
      </c>
      <c r="R198" s="264" t="s">
        <v>259</v>
      </c>
      <c r="S198" s="48">
        <f>IF(Q198=B195,8)+IF(Q198=B196,7)+IF(Q198=B197,6)+IF(Q198=B198,5)+IF(Q198=B199,4)+IF(Q198=B200,3)+IF(Q198=B201,2)+IF(Q198=B202,1)+IF(R198=B195,8)+IF(R198=B196,7)+IF(R198=B197,6)+IF(R198=B198,5)+IF(R198=B199,4)+IF(R198=B200,3)+IF(R198=B201,2)+IF(R198=B202,1)</f>
        <v>7</v>
      </c>
      <c r="T198" s="48">
        <f>IF(R198=J195,8)+IF(R198=J196,7)+IF(R198=J197,6)+IF(R198=J198,5)+IF(R198=J199,4)+IF(R198=J200,3)+IF(R198=J201,2)+IF(R198=J202,1)+IF(Q198=J195,8)+IF(Q198=J196,7)+IF(Q198=J197,6)+IF(Q198=J198,5)+IF(Q198=J199,4)+IF(Q198=J200,3)+IF(Q198=J201,2)+IF(Q198=J202,1)</f>
        <v>8</v>
      </c>
      <c r="U198" s="2"/>
      <c r="V198" s="12"/>
      <c r="W198" s="12"/>
      <c r="X198" s="12"/>
      <c r="Y198" s="12">
        <f>S198+T198</f>
        <v>15</v>
      </c>
      <c r="Z198" s="12"/>
      <c r="AA198" s="12"/>
      <c r="AB198" s="191"/>
      <c r="AC198" s="1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row>
    <row r="199" spans="1:60" ht="18.95" customHeight="1">
      <c r="A199" s="9">
        <v>5</v>
      </c>
      <c r="B199" s="364" t="s">
        <v>832</v>
      </c>
      <c r="C199" s="97">
        <v>10.14</v>
      </c>
      <c r="D199" s="41" t="str">
        <f t="shared" si="166"/>
        <v>Blake Strickland-Bennett</v>
      </c>
      <c r="E199" s="41" t="str">
        <f t="shared" si="167"/>
        <v>RADLEY</v>
      </c>
      <c r="F199" s="64" t="str">
        <f t="shared" si="168"/>
        <v/>
      </c>
      <c r="G199" s="64" t="str">
        <f t="shared" si="169"/>
        <v xml:space="preserve"> </v>
      </c>
      <c r="H199" s="426"/>
      <c r="I199" s="9">
        <v>5</v>
      </c>
      <c r="J199" s="106"/>
      <c r="K199" s="97"/>
      <c r="L199" s="41" t="str">
        <f t="shared" si="170"/>
        <v/>
      </c>
      <c r="M199" s="41" t="str">
        <f t="shared" si="171"/>
        <v/>
      </c>
      <c r="N199" s="64" t="str">
        <f t="shared" si="172"/>
        <v/>
      </c>
      <c r="O199" s="64" t="str">
        <f t="shared" si="173"/>
        <v xml:space="preserve"> </v>
      </c>
      <c r="P199" s="2"/>
      <c r="Q199" s="48" t="s">
        <v>20</v>
      </c>
      <c r="R199" s="48" t="s">
        <v>19</v>
      </c>
      <c r="S199" s="48">
        <f>IF(Q199=B195,8)+IF(Q199=B196,7)+IF(Q199=B197,6)+IF(Q199=B198,5)+IF(Q199=B199,4)+IF(Q199=B200,3)+IF(Q199=B201,2)+IF(Q199=B202,1)+IF(R199=B195,8)+IF(R199=B196,7)+IF(R199=B197,6)+IF(R199=B198,5)+IF(R199=B199,4)+IF(R199=B200,3)+IF(R199=B201,2)+IF(R199=B202,1)</f>
        <v>8</v>
      </c>
      <c r="T199" s="48">
        <f>IF(R199=J195,8)+IF(R199=J196,7)+IF(R199=J197,6)+IF(R199=J198,5)+IF(R199=J199,4)+IF(R199=J200,3)+IF(R199=J201,2)+IF(R199=J202,1)+IF(Q199=J195,8)+IF(Q199=J196,7)+IF(Q199=J197,6)+IF(Q199=J198,5)+IF(Q199=J199,4)+IF(Q199=J200,3)+IF(Q199=J201,2)+IF(Q199=J202,1)</f>
        <v>6</v>
      </c>
      <c r="U199" s="2"/>
      <c r="V199" s="12"/>
      <c r="W199" s="12"/>
      <c r="X199" s="12"/>
      <c r="Y199" s="12"/>
      <c r="Z199" s="12">
        <f>S199+T199</f>
        <v>14</v>
      </c>
      <c r="AA199" s="12"/>
      <c r="AB199" s="191"/>
      <c r="AC199" s="1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row>
    <row r="200" spans="1:60" ht="18.95" customHeight="1">
      <c r="A200" s="9">
        <v>6</v>
      </c>
      <c r="B200" s="106"/>
      <c r="C200" s="97"/>
      <c r="D200" s="41" t="str">
        <f t="shared" si="166"/>
        <v/>
      </c>
      <c r="E200" s="41" t="str">
        <f t="shared" si="167"/>
        <v/>
      </c>
      <c r="F200" s="64" t="str">
        <f t="shared" si="168"/>
        <v/>
      </c>
      <c r="G200" s="64" t="str">
        <f t="shared" si="169"/>
        <v xml:space="preserve"> </v>
      </c>
      <c r="H200" s="426"/>
      <c r="I200" s="9">
        <v>6</v>
      </c>
      <c r="J200" s="106"/>
      <c r="K200" s="97"/>
      <c r="L200" s="41" t="str">
        <f t="shared" si="170"/>
        <v/>
      </c>
      <c r="M200" s="41" t="str">
        <f t="shared" si="171"/>
        <v/>
      </c>
      <c r="N200" s="64" t="str">
        <f t="shared" si="172"/>
        <v/>
      </c>
      <c r="O200" s="64" t="str">
        <f t="shared" si="173"/>
        <v xml:space="preserve"> </v>
      </c>
      <c r="P200" s="2"/>
      <c r="Q200" s="48" t="s">
        <v>188</v>
      </c>
      <c r="R200" s="48" t="s">
        <v>189</v>
      </c>
      <c r="S200" s="48">
        <f>IF(Q200=B195,8)+IF(Q200=B196,7)+IF(Q200=B197,6)+IF(Q200=B198,5)+IF(Q200=B199,4)+IF(Q200=B200,3)+IF(Q200=B201,2)+IF(Q200=B202,1)+IF(R200=B195,8)+IF(R200=B196,7)+IF(R200=B197,6)+IF(R200=B198,5)+IF(R200=B199,4)+IF(R200=B200,3)+IF(R200=B201,2)+IF(R200=B202,1)</f>
        <v>4</v>
      </c>
      <c r="T200" s="48">
        <f>IF(R200=J195,8)+IF(R200=J196,7)+IF(R200=J197,6)+IF(R200=J198,5)+IF(R200=J199,4)+IF(R200=J200,3)+IF(R200=J201,2)+IF(R200=J202,1)+IF(Q200=J195,8)+IF(Q200=J196,7)+IF(Q200=J197,6)+IF(Q200=J198,5)+IF(Q200=J199,4)+IF(Q200=J200,3)+IF(Q200=J201,2)+IF(Q200=J202,1)</f>
        <v>5</v>
      </c>
      <c r="U200" s="2"/>
      <c r="V200" s="12"/>
      <c r="W200" s="12"/>
      <c r="X200" s="12"/>
      <c r="Y200" s="12"/>
      <c r="Z200" s="12"/>
      <c r="AA200" s="12">
        <f>S200+T200</f>
        <v>9</v>
      </c>
      <c r="AB200" s="191"/>
      <c r="AC200" s="1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row>
    <row r="201" spans="1:60" ht="18.95" customHeight="1">
      <c r="A201" s="9">
        <v>7</v>
      </c>
      <c r="B201" s="106"/>
      <c r="C201" s="97"/>
      <c r="D201" s="41" t="str">
        <f t="shared" si="166"/>
        <v/>
      </c>
      <c r="E201" s="41" t="str">
        <f t="shared" si="167"/>
        <v/>
      </c>
      <c r="F201" s="64" t="str">
        <f t="shared" si="168"/>
        <v/>
      </c>
      <c r="G201" s="64" t="str">
        <f t="shared" si="169"/>
        <v xml:space="preserve"> </v>
      </c>
      <c r="H201" s="426"/>
      <c r="I201" s="9">
        <v>7</v>
      </c>
      <c r="J201" s="106"/>
      <c r="K201" s="97"/>
      <c r="L201" s="41" t="str">
        <f t="shared" si="170"/>
        <v/>
      </c>
      <c r="M201" s="41" t="str">
        <f t="shared" si="171"/>
        <v/>
      </c>
      <c r="N201" s="64" t="str">
        <f t="shared" si="172"/>
        <v/>
      </c>
      <c r="O201" s="64" t="str">
        <f t="shared" si="173"/>
        <v xml:space="preserve"> </v>
      </c>
      <c r="P201" s="2"/>
      <c r="Q201" s="48" t="s">
        <v>227</v>
      </c>
      <c r="R201" s="48" t="s">
        <v>228</v>
      </c>
      <c r="S201" s="48">
        <f>IF(Q201=B195,8)+IF(Q201=B196,7)+IF(Q201=B197,6)+IF(Q201=B198,5)+IF(Q201=B199,4)+IF(Q201=B200,3)+IF(Q201=B201,2)+IF(Q201=B202,1)+IF(R201=B195,8)+IF(R201=B196,7)+IF(R201=B197,6)+IF(R201=B198,5)+IF(R201=B199,4)+IF(R201=B200,3)+IF(R201=B201,2)+IF(R201=B202,1)</f>
        <v>0</v>
      </c>
      <c r="T201" s="48">
        <f>IF(R201=J195,8)+IF(R201=J196,7)+IF(R201=J197,6)+IF(R201=J198,5)+IF(R201=J199,4)+IF(R201=J200,3)+IF(R201=J201,2)+IF(R201=J202,1)+IF(Q201=J195,8)+IF(Q201=J196,7)+IF(Q201=J197,6)+IF(Q201=J198,5)+IF(Q201=J199,4)+IF(Q201=J200,3)+IF(Q201=J201,2)+IF(Q201=J202,1)</f>
        <v>0</v>
      </c>
      <c r="U201" s="2"/>
      <c r="V201" s="12"/>
      <c r="W201" s="12"/>
      <c r="X201" s="12"/>
      <c r="Y201" s="12"/>
      <c r="Z201" s="12"/>
      <c r="AA201" s="12"/>
      <c r="AB201" s="191">
        <f>S201+T201</f>
        <v>0</v>
      </c>
      <c r="AC201" s="1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row>
    <row r="202" spans="1:60" ht="18.95" customHeight="1">
      <c r="A202" s="9">
        <v>8</v>
      </c>
      <c r="B202" s="106"/>
      <c r="C202" s="97"/>
      <c r="D202" s="41" t="str">
        <f t="shared" si="166"/>
        <v/>
      </c>
      <c r="E202" s="41" t="str">
        <f t="shared" si="167"/>
        <v/>
      </c>
      <c r="F202" s="64" t="str">
        <f t="shared" si="168"/>
        <v/>
      </c>
      <c r="G202" s="64" t="str">
        <f t="shared" si="169"/>
        <v xml:space="preserve"> </v>
      </c>
      <c r="H202" s="427"/>
      <c r="I202" s="9">
        <v>8</v>
      </c>
      <c r="J202" s="106"/>
      <c r="K202" s="97"/>
      <c r="L202" s="41" t="str">
        <f t="shared" si="170"/>
        <v/>
      </c>
      <c r="M202" s="41" t="str">
        <f t="shared" si="171"/>
        <v/>
      </c>
      <c r="N202" s="64" t="str">
        <f t="shared" si="172"/>
        <v/>
      </c>
      <c r="O202" s="64" t="str">
        <f t="shared" si="173"/>
        <v xml:space="preserve"> </v>
      </c>
      <c r="Q202" s="48" t="s">
        <v>208</v>
      </c>
      <c r="R202" s="48" t="s">
        <v>211</v>
      </c>
      <c r="S202" s="48">
        <f>IF(Q202=B195,8)+IF(Q202=B196,7)+IF(Q202=B197,6)+IF(Q202=B198,5)+IF(Q202=B199,4)+IF(Q202=B200,3)+IF(Q202=B201,2)+IF(Q202=B202,1)+IF(R202=B195,8)+IF(R202=B196,7)+IF(R202=B197,6)+IF(R202=B198,5)+IF(R202=B199,4)+IF(R202=B200,3)+IF(R202=B201,2)+IF(R202=B202,1)</f>
        <v>5</v>
      </c>
      <c r="T202" s="48">
        <f>IF(R202=J195,8)+IF(R202=J196,7)+IF(R202=J197,6)+IF(R202=J198,5)+IF(R202=J199,4)+IF(R202=J200,3)+IF(R202=J201,2)+IF(R202=J202,1)+IF(Q202=J195,8)+IF(Q202=J196,7)+IF(Q202=J197,6)+IF(Q202=J198,5)+IF(Q202=J199,4)+IF(Q202=J200,3)+IF(Q202=J201,2)+IF(Q202=J202,1)</f>
        <v>7</v>
      </c>
      <c r="U202" s="2"/>
      <c r="V202" s="12"/>
      <c r="W202" s="12"/>
      <c r="X202" s="12"/>
      <c r="Y202" s="12"/>
      <c r="Z202" s="12"/>
      <c r="AA202" s="12"/>
      <c r="AB202" s="191"/>
      <c r="AC202" s="12">
        <f>S202+T202</f>
        <v>12</v>
      </c>
    </row>
    <row r="203" spans="1:60" ht="18.95" customHeight="1">
      <c r="A203" s="206" t="s">
        <v>0</v>
      </c>
      <c r="B203" s="422" t="s">
        <v>168</v>
      </c>
      <c r="C203" s="423"/>
      <c r="D203" s="423"/>
      <c r="E203" s="423"/>
      <c r="F203" s="423"/>
      <c r="G203" s="424"/>
      <c r="H203" s="207"/>
      <c r="I203" s="206" t="s">
        <v>1</v>
      </c>
      <c r="J203" s="422" t="str">
        <f>B203</f>
        <v>UNDER 15 BOYS JAVELIN</v>
      </c>
      <c r="K203" s="423"/>
      <c r="L203" s="423"/>
      <c r="M203" s="423"/>
      <c r="N203" s="423"/>
      <c r="O203" s="424"/>
      <c r="Q203" s="96"/>
      <c r="R203" s="96"/>
      <c r="S203" s="48"/>
      <c r="T203" s="48"/>
      <c r="U203" s="2"/>
      <c r="V203" s="12"/>
      <c r="W203" s="12"/>
      <c r="X203" s="12"/>
      <c r="Y203" s="12"/>
      <c r="Z203" s="12"/>
      <c r="AA203" s="12"/>
      <c r="AB203" s="191"/>
      <c r="AC203" s="12"/>
    </row>
    <row r="204" spans="1:60" ht="18.95" customHeight="1">
      <c r="A204" s="9">
        <v>1</v>
      </c>
      <c r="B204" s="37"/>
      <c r="C204" s="97"/>
      <c r="D204" s="41" t="str">
        <f>IF(B204=0,"",VLOOKUP(B204,$AR$126:$AT$141,3,FALSE))</f>
        <v/>
      </c>
      <c r="E204" s="41" t="str">
        <f>IF(B204=0,"",VLOOKUP(B204,$AU$8:$AW$23,3,FALSE))</f>
        <v/>
      </c>
      <c r="F204" s="64" t="str">
        <f>IF(C204="","",IF($AU$153="T"," ",IF($AU$153="F",IF(C204&gt;=$AK$153,"G1",IF(C204&gt;=$AN$153,"G2",IF(C204&gt;=$AQ$153,"G3",IF(C204&gt;=$AT$153,"G4","")))))))</f>
        <v/>
      </c>
      <c r="G204" s="64" t="str">
        <f>IF(C204&gt;=BX107,"AW"," ")</f>
        <v xml:space="preserve"> </v>
      </c>
      <c r="H204" s="425"/>
      <c r="I204" s="9">
        <v>1</v>
      </c>
      <c r="J204" s="37"/>
      <c r="K204" s="97"/>
      <c r="L204" s="41" t="str">
        <f>IF(J204=0,"",VLOOKUP(J204,$AR$126:$AT$141,3,FALSE))</f>
        <v/>
      </c>
      <c r="M204" s="41" t="str">
        <f>IF(J204=0,"",VLOOKUP(J204,$AU$8:$AW$23,3,FALSE))</f>
        <v/>
      </c>
      <c r="N204" s="64" t="str">
        <f>IF(K204="","",IF($AU$153="T"," ",IF($AU$153="F",IF(K204&gt;=$AK$153,"G1",IF(K204&gt;=$AN$153,"G2",IF(K204&gt;=$AQ$153,"G3",IF(K204&gt;=$AT$153,"G4","")))))))</f>
        <v/>
      </c>
      <c r="O204" s="64" t="str">
        <f>IF(K204&gt;=BX107,"AW"," ")</f>
        <v xml:space="preserve"> </v>
      </c>
      <c r="Q204" s="192" t="s">
        <v>0</v>
      </c>
      <c r="R204" s="192" t="s">
        <v>210</v>
      </c>
      <c r="S204" s="192">
        <f>IF(Q204=B204,8)+IF(Q204=B205,7)+IF(Q204=B206,6)+IF(Q204=B207,5)+IF(Q204=B208,4)+IF(Q204=B209,3)+IF(Q204=B210,2)+IF(Q204=B211,1)+IF(R204=B204,8)+IF(R204=B205,7)+IF(R204=B206,6)+IF(R204=B207,5)+IF(R204=B208,4)+IF(R204=B209,3)+IF(R204=B210,2)+IF(R204=B211,1)</f>
        <v>0</v>
      </c>
      <c r="T204" s="192">
        <f>IF(Q204=J204,8)+IF(Q204=J205,7)+IF(Q204=J206,6)+IF(Q204=J207,5)+IF(Q204=J208,4)+IF(Q204=J209,3)+IF(Q204=J210,2)+IF(Q204=J211,1)+IF(R204=J204,8)+IF(R204=J205,7)+IF(R204=J206,6)+IF(R204=J207,5)+IF(R204=J208,4)+IF(R204=J209,3)+IF(R204=J210,2)+IF(R204=J211,1)</f>
        <v>0</v>
      </c>
      <c r="U204" s="2"/>
      <c r="V204" s="95">
        <f>S204+T204</f>
        <v>0</v>
      </c>
      <c r="W204" s="12"/>
      <c r="X204" s="12"/>
      <c r="Y204" s="12"/>
      <c r="Z204" s="12"/>
      <c r="AA204" s="12"/>
      <c r="AB204" s="191"/>
      <c r="AC204" s="12"/>
    </row>
    <row r="205" spans="1:60" ht="18.95" customHeight="1">
      <c r="A205" s="9">
        <v>2</v>
      </c>
      <c r="B205" s="37"/>
      <c r="C205" s="97"/>
      <c r="D205" s="41" t="str">
        <f t="shared" ref="D205:D211" si="174">IF(B205=0,"",VLOOKUP(B205,$AR$126:$AT$141,3,FALSE))</f>
        <v/>
      </c>
      <c r="E205" s="41" t="str">
        <f t="shared" ref="E205:E211" si="175">IF(B205=0,"",VLOOKUP(B205,$AU$8:$AW$23,3,FALSE))</f>
        <v/>
      </c>
      <c r="F205" s="64" t="str">
        <f t="shared" ref="F205:F211" si="176">IF(C205="","",IF($AU$153="T"," ",IF($AU$153="F",IF(C205&gt;=$AK$153,"G1",IF(C205&gt;=$AN$153,"G2",IF(C205&gt;=$AQ$153,"G3",IF(C205&gt;=$AT$153,"G4","")))))))</f>
        <v/>
      </c>
      <c r="G205" s="64" t="str">
        <f t="shared" ref="G205:G211" si="177">IF(C205&gt;=BX108,"AW"," ")</f>
        <v xml:space="preserve"> </v>
      </c>
      <c r="H205" s="426"/>
      <c r="I205" s="9">
        <v>2</v>
      </c>
      <c r="J205" s="37"/>
      <c r="K205" s="97"/>
      <c r="L205" s="41" t="str">
        <f t="shared" ref="L205:L211" si="178">IF(J205=0,"",VLOOKUP(J205,$AR$126:$AT$141,3,FALSE))</f>
        <v/>
      </c>
      <c r="M205" s="41" t="str">
        <f t="shared" ref="M205:M211" si="179">IF(J205=0,"",VLOOKUP(J205,$AU$8:$AW$23,3,FALSE))</f>
        <v/>
      </c>
      <c r="N205" s="64" t="str">
        <f t="shared" ref="N205:N211" si="180">IF(K205="","",IF($AU$153="T"," ",IF($AU$153="F",IF(K205&gt;=$AK$153,"G1",IF(K205&gt;=$AN$153,"G2",IF(K205&gt;=$AQ$153,"G3",IF(K205&gt;=$AT$153,"G4","")))))))</f>
        <v/>
      </c>
      <c r="O205" s="64" t="str">
        <f t="shared" ref="O205:O211" si="181">IF(K205&gt;=BX108,"AW"," ")</f>
        <v xml:space="preserve"> </v>
      </c>
      <c r="Q205" s="48" t="s">
        <v>190</v>
      </c>
      <c r="R205" s="48" t="s">
        <v>191</v>
      </c>
      <c r="S205" s="48">
        <f>IF(Q205=B204,8)+IF(Q205=B205,7)+IF(Q205=B206,6)+IF(Q205=B207,5)+IF(Q205=B208,4)+IF(Q205=B209,3)+IF(Q205=B210,2)+IF(Q205=B211,1)+IF(R205=B204,8)+IF(R205=B205,7)+IF(R205=B206,6)+IF(R205=B207,5)+IF(R205=B208,4)+IF(R205=B209,3)+IF(R205=B210,2)+IF(R205=B211,1)</f>
        <v>0</v>
      </c>
      <c r="T205" s="48">
        <f>IF(R205=J204,8)+IF(R205=J205,7)+IF(R205=J206,6)+IF(R205=J207,5)+IF(R205=J208,4)+IF(R205=J209,3)+IF(R205=J210,2)+IF(R205=J211,1)+IF(Q205=J204,8)+IF(Q205=J205,7)+IF(Q205=J206,6)+IF(Q205=J207,5)+IF(Q205=J208,4)+IF(Q205=J209,3)+IF(Q205=J210,2)+IF(Q205=J211,1)</f>
        <v>0</v>
      </c>
      <c r="U205" s="2"/>
      <c r="V205" s="12"/>
      <c r="W205" s="12">
        <f>S205+T205</f>
        <v>0</v>
      </c>
      <c r="X205" s="12"/>
      <c r="Y205" s="12"/>
      <c r="Z205" s="12"/>
      <c r="AA205" s="12"/>
      <c r="AB205" s="191"/>
      <c r="AC205" s="12"/>
    </row>
    <row r="206" spans="1:60" ht="18.95" customHeight="1">
      <c r="A206" s="9">
        <v>3</v>
      </c>
      <c r="B206" s="37"/>
      <c r="C206" s="97"/>
      <c r="D206" s="41" t="str">
        <f t="shared" si="174"/>
        <v/>
      </c>
      <c r="E206" s="41" t="str">
        <f t="shared" si="175"/>
        <v/>
      </c>
      <c r="F206" s="64" t="str">
        <f t="shared" si="176"/>
        <v/>
      </c>
      <c r="G206" s="64" t="str">
        <f t="shared" si="177"/>
        <v xml:space="preserve"> </v>
      </c>
      <c r="H206" s="426"/>
      <c r="I206" s="9">
        <v>3</v>
      </c>
      <c r="J206" s="106"/>
      <c r="K206" s="97"/>
      <c r="L206" s="41" t="str">
        <f t="shared" si="178"/>
        <v/>
      </c>
      <c r="M206" s="41" t="str">
        <f t="shared" si="179"/>
        <v/>
      </c>
      <c r="N206" s="64" t="str">
        <f t="shared" si="180"/>
        <v/>
      </c>
      <c r="O206" s="64" t="str">
        <f t="shared" si="181"/>
        <v xml:space="preserve"> </v>
      </c>
      <c r="Q206" s="48" t="s">
        <v>1</v>
      </c>
      <c r="R206" s="48" t="s">
        <v>209</v>
      </c>
      <c r="S206" s="48">
        <f>IF(Q206=B204,8)+IF(Q206=B205,7)+IF(Q206=B206,6)+IF(Q206=B207,5)+IF(Q206=B208,4)+IF(Q206=B209,3)+IF(Q206=B210,2)+IF(Q206=B211,1)+IF(R206=B204,8)+IF(R206=B205,7)+IF(R206=B206,6)+IF(R206=B207,5)+IF(R206=B208,4)+IF(R206=B209,3)+IF(R206=B210,2)+IF(R206=B211,1)</f>
        <v>0</v>
      </c>
      <c r="T206" s="48">
        <f>IF(R206=J204,8)+IF(R206=J205,7)+IF(R206=J206,6)+IF(R206=J207,5)+IF(R206=J208,4)+IF(R206=J209,3)+IF(R206=J210,2)+IF(R206=J211,1)+IF(Q206=J204,8)+IF(Q206=J205,7)+IF(Q206=J206,6)+IF(Q206=J207,5)+IF(Q206=J208,4)+IF(Q206=J209,3)+IF(Q206=J210,2)+IF(Q206=J211,1)</f>
        <v>0</v>
      </c>
      <c r="U206" s="2"/>
      <c r="V206" s="12"/>
      <c r="W206" s="12"/>
      <c r="X206" s="12">
        <f>S206+T206</f>
        <v>0</v>
      </c>
      <c r="Y206" s="12"/>
      <c r="Z206" s="12"/>
      <c r="AA206" s="12"/>
      <c r="AB206" s="191"/>
      <c r="AC206" s="12"/>
    </row>
    <row r="207" spans="1:60" ht="18.95" customHeight="1">
      <c r="A207" s="9">
        <v>4</v>
      </c>
      <c r="B207" s="37"/>
      <c r="C207" s="97"/>
      <c r="D207" s="41" t="str">
        <f t="shared" si="174"/>
        <v/>
      </c>
      <c r="E207" s="41" t="str">
        <f t="shared" si="175"/>
        <v/>
      </c>
      <c r="F207" s="64" t="str">
        <f t="shared" si="176"/>
        <v/>
      </c>
      <c r="G207" s="64" t="str">
        <f t="shared" si="177"/>
        <v xml:space="preserve"> </v>
      </c>
      <c r="H207" s="426"/>
      <c r="I207" s="9">
        <v>4</v>
      </c>
      <c r="J207" s="106"/>
      <c r="K207" s="97"/>
      <c r="L207" s="41" t="str">
        <f t="shared" si="178"/>
        <v/>
      </c>
      <c r="M207" s="41" t="str">
        <f t="shared" si="179"/>
        <v/>
      </c>
      <c r="N207" s="64" t="str">
        <f t="shared" si="180"/>
        <v/>
      </c>
      <c r="O207" s="64" t="str">
        <f t="shared" si="181"/>
        <v xml:space="preserve"> </v>
      </c>
      <c r="Q207" s="264" t="s">
        <v>258</v>
      </c>
      <c r="R207" s="264" t="s">
        <v>259</v>
      </c>
      <c r="S207" s="48">
        <f>IF(Q207=B204,8)+IF(Q207=B205,7)+IF(Q207=B206,6)+IF(Q207=B207,5)+IF(Q207=B208,4)+IF(Q207=B209,3)+IF(Q207=B210,2)+IF(Q207=B211,1)+IF(R207=B204,8)+IF(R207=B205,7)+IF(R207=B206,6)+IF(R207=B207,5)+IF(R207=B208,4)+IF(R207=B209,3)+IF(R207=B210,2)+IF(R207=B211,1)</f>
        <v>0</v>
      </c>
      <c r="T207" s="48">
        <f>IF(R207=J204,8)+IF(R207=J205,7)+IF(R207=J206,6)+IF(R207=J207,5)+IF(R207=J208,4)+IF(R207=J209,3)+IF(R207=J210,2)+IF(R207=J211,1)+IF(Q207=J204,8)+IF(Q207=J205,7)+IF(Q207=J206,6)+IF(Q207=J207,5)+IF(Q207=J208,4)+IF(Q207=J209,3)+IF(Q207=J210,2)+IF(Q207=J211,1)</f>
        <v>0</v>
      </c>
      <c r="U207" s="2"/>
      <c r="V207" s="12"/>
      <c r="W207" s="12"/>
      <c r="X207" s="12"/>
      <c r="Y207" s="12">
        <f>S207+T207</f>
        <v>0</v>
      </c>
      <c r="Z207" s="12"/>
      <c r="AA207" s="12"/>
      <c r="AB207" s="191"/>
      <c r="AC207" s="12"/>
    </row>
    <row r="208" spans="1:60" ht="18.95" customHeight="1">
      <c r="A208" s="9">
        <v>5</v>
      </c>
      <c r="B208" s="37"/>
      <c r="C208" s="97"/>
      <c r="D208" s="41" t="str">
        <f t="shared" si="174"/>
        <v/>
      </c>
      <c r="E208" s="41" t="str">
        <f t="shared" si="175"/>
        <v/>
      </c>
      <c r="F208" s="64" t="str">
        <f t="shared" si="176"/>
        <v/>
      </c>
      <c r="G208" s="64" t="str">
        <f t="shared" si="177"/>
        <v xml:space="preserve"> </v>
      </c>
      <c r="H208" s="426"/>
      <c r="I208" s="9">
        <v>5</v>
      </c>
      <c r="J208" s="106"/>
      <c r="K208" s="97"/>
      <c r="L208" s="41" t="str">
        <f t="shared" si="178"/>
        <v/>
      </c>
      <c r="M208" s="41" t="str">
        <f t="shared" si="179"/>
        <v/>
      </c>
      <c r="N208" s="64" t="str">
        <f t="shared" si="180"/>
        <v/>
      </c>
      <c r="O208" s="64" t="str">
        <f t="shared" si="181"/>
        <v xml:space="preserve"> </v>
      </c>
      <c r="Q208" s="48" t="s">
        <v>20</v>
      </c>
      <c r="R208" s="48" t="s">
        <v>19</v>
      </c>
      <c r="S208" s="48">
        <f>IF(Q208=B204,8)+IF(Q208=B205,7)+IF(Q208=B206,6)+IF(Q208=B207,5)+IF(Q208=B208,4)+IF(Q208=B209,3)+IF(Q208=B210,2)+IF(Q208=B211,1)+IF(R208=B204,8)+IF(R208=B205,7)+IF(R208=B206,6)+IF(R208=B207,5)+IF(R208=B208,4)+IF(R208=B209,3)+IF(R208=B210,2)+IF(R208=B211,1)</f>
        <v>0</v>
      </c>
      <c r="T208" s="48">
        <f>IF(R208=J204,8)+IF(R208=J205,7)+IF(R208=J206,6)+IF(R208=J207,5)+IF(R208=J208,4)+IF(R208=J209,3)+IF(R208=J210,2)+IF(R208=J211,1)+IF(Q208=J204,8)+IF(Q208=J205,7)+IF(Q208=J206,6)+IF(Q208=J207,5)+IF(Q208=J208,4)+IF(Q208=J209,3)+IF(Q208=J210,2)+IF(Q208=J211,1)</f>
        <v>0</v>
      </c>
      <c r="U208" s="2"/>
      <c r="V208" s="12"/>
      <c r="W208" s="12"/>
      <c r="X208" s="12"/>
      <c r="Y208" s="12"/>
      <c r="Z208" s="12">
        <f>S208+T208</f>
        <v>0</v>
      </c>
      <c r="AA208" s="12"/>
      <c r="AB208" s="191"/>
      <c r="AC208" s="12"/>
    </row>
    <row r="209" spans="1:78" ht="18.95" customHeight="1">
      <c r="A209" s="9">
        <v>6</v>
      </c>
      <c r="B209" s="106"/>
      <c r="C209" s="97"/>
      <c r="D209" s="41" t="str">
        <f t="shared" si="174"/>
        <v/>
      </c>
      <c r="E209" s="41" t="str">
        <f t="shared" si="175"/>
        <v/>
      </c>
      <c r="F209" s="64" t="str">
        <f t="shared" si="176"/>
        <v/>
      </c>
      <c r="G209" s="64" t="str">
        <f t="shared" si="177"/>
        <v xml:space="preserve"> </v>
      </c>
      <c r="H209" s="426"/>
      <c r="I209" s="9">
        <v>6</v>
      </c>
      <c r="J209" s="106"/>
      <c r="K209" s="97"/>
      <c r="L209" s="41" t="str">
        <f t="shared" si="178"/>
        <v/>
      </c>
      <c r="M209" s="41" t="str">
        <f t="shared" si="179"/>
        <v/>
      </c>
      <c r="N209" s="64" t="str">
        <f t="shared" si="180"/>
        <v/>
      </c>
      <c r="O209" s="64" t="str">
        <f t="shared" si="181"/>
        <v xml:space="preserve"> </v>
      </c>
      <c r="Q209" s="48" t="s">
        <v>188</v>
      </c>
      <c r="R209" s="48" t="s">
        <v>189</v>
      </c>
      <c r="S209" s="48">
        <f>IF(Q209=B204,8)+IF(Q209=B205,7)+IF(Q209=B206,6)+IF(Q209=B207,5)+IF(Q209=B208,4)+IF(Q209=B209,3)+IF(Q209=B210,2)+IF(Q209=B211,1)+IF(R209=B204,8)+IF(R209=B205,7)+IF(R209=B206,6)+IF(R209=B207,5)+IF(R209=B208,4)+IF(R209=B209,3)+IF(R209=B210,2)+IF(R209=B211,1)</f>
        <v>0</v>
      </c>
      <c r="T209" s="48">
        <f>IF(R209=J204,8)+IF(R209=J205,7)+IF(R209=J206,6)+IF(R209=J207,5)+IF(R209=J208,4)+IF(R209=J209,3)+IF(R209=J210,2)+IF(R209=J211,1)+IF(Q209=J204,8)+IF(Q209=J205,7)+IF(Q209=J206,6)+IF(Q209=J207,5)+IF(Q209=J208,4)+IF(Q209=J209,3)+IF(Q209=J210,2)+IF(Q209=J211,1)</f>
        <v>0</v>
      </c>
      <c r="U209" s="2"/>
      <c r="V209" s="12"/>
      <c r="W209" s="12"/>
      <c r="X209" s="12"/>
      <c r="Y209" s="12"/>
      <c r="Z209" s="12"/>
      <c r="AA209" s="12">
        <f>S209+T209</f>
        <v>0</v>
      </c>
      <c r="AB209" s="191"/>
      <c r="AC209" s="12"/>
    </row>
    <row r="210" spans="1:78" ht="18.95" customHeight="1">
      <c r="A210" s="9">
        <v>7</v>
      </c>
      <c r="B210" s="106"/>
      <c r="C210" s="97"/>
      <c r="D210" s="41" t="str">
        <f t="shared" si="174"/>
        <v/>
      </c>
      <c r="E210" s="41" t="str">
        <f t="shared" si="175"/>
        <v/>
      </c>
      <c r="F210" s="64" t="str">
        <f t="shared" si="176"/>
        <v/>
      </c>
      <c r="G210" s="64" t="str">
        <f t="shared" si="177"/>
        <v xml:space="preserve"> </v>
      </c>
      <c r="H210" s="426"/>
      <c r="I210" s="9">
        <v>7</v>
      </c>
      <c r="J210" s="106"/>
      <c r="K210" s="97"/>
      <c r="L210" s="41" t="str">
        <f t="shared" si="178"/>
        <v/>
      </c>
      <c r="M210" s="41" t="str">
        <f t="shared" si="179"/>
        <v/>
      </c>
      <c r="N210" s="64" t="str">
        <f t="shared" si="180"/>
        <v/>
      </c>
      <c r="O210" s="64" t="str">
        <f t="shared" si="181"/>
        <v xml:space="preserve"> </v>
      </c>
      <c r="Q210" s="48" t="s">
        <v>227</v>
      </c>
      <c r="R210" s="48" t="s">
        <v>228</v>
      </c>
      <c r="S210" s="48">
        <f>IF(Q210=B204,8)+IF(Q210=B205,7)+IF(Q210=B206,6)+IF(Q210=B207,5)+IF(Q210=B208,4)+IF(Q210=B209,3)+IF(Q210=B210,2)+IF(Q210=B211,1)+IF(R210=B204,8)+IF(R210=B205,7)+IF(R210=B206,6)+IF(R210=B207,5)+IF(R210=B208,4)+IF(R210=B209,3)+IF(R210=B210,2)+IF(R210=B211,1)</f>
        <v>0</v>
      </c>
      <c r="T210" s="48">
        <f>IF(R210=J204,8)+IF(R210=J205,7)+IF(R210=J206,6)+IF(R210=J207,5)+IF(R210=J208,4)+IF(R210=J209,3)+IF(R210=J210,2)+IF(R210=J211,1)+IF(Q210=J204,8)+IF(Q210=J205,7)+IF(Q210=J206,6)+IF(Q210=J207,5)+IF(Q210=J208,4)+IF(Q210=J209,3)+IF(Q210=J210,2)+IF(Q210=J211,1)</f>
        <v>0</v>
      </c>
      <c r="U210" s="2"/>
      <c r="V210" s="12"/>
      <c r="W210" s="12"/>
      <c r="X210" s="12"/>
      <c r="Y210" s="12"/>
      <c r="Z210" s="12"/>
      <c r="AA210" s="12"/>
      <c r="AB210" s="191">
        <f>S210+T210</f>
        <v>0</v>
      </c>
      <c r="AC210" s="12"/>
    </row>
    <row r="211" spans="1:78" ht="18.95" customHeight="1">
      <c r="A211" s="9">
        <v>8</v>
      </c>
      <c r="B211" s="106"/>
      <c r="C211" s="97"/>
      <c r="D211" s="41" t="str">
        <f t="shared" si="174"/>
        <v/>
      </c>
      <c r="E211" s="41" t="str">
        <f t="shared" si="175"/>
        <v/>
      </c>
      <c r="F211" s="64" t="str">
        <f t="shared" si="176"/>
        <v/>
      </c>
      <c r="G211" s="64" t="str">
        <f t="shared" si="177"/>
        <v xml:space="preserve"> </v>
      </c>
      <c r="H211" s="427"/>
      <c r="I211" s="9">
        <v>8</v>
      </c>
      <c r="J211" s="106"/>
      <c r="K211" s="97"/>
      <c r="L211" s="41" t="str">
        <f t="shared" si="178"/>
        <v/>
      </c>
      <c r="M211" s="41" t="str">
        <f t="shared" si="179"/>
        <v/>
      </c>
      <c r="N211" s="64" t="str">
        <f t="shared" si="180"/>
        <v/>
      </c>
      <c r="O211" s="64" t="str">
        <f t="shared" si="181"/>
        <v xml:space="preserve"> </v>
      </c>
      <c r="Q211" s="48" t="s">
        <v>208</v>
      </c>
      <c r="R211" s="48" t="s">
        <v>211</v>
      </c>
      <c r="S211" s="48">
        <f>IF(Q211=B204,8)+IF(Q211=B205,7)+IF(Q211=B206,6)+IF(Q211=B207,5)+IF(Q211=B208,4)+IF(Q211=B209,3)+IF(Q211=B210,2)+IF(Q211=B211,1)+IF(R211=B204,8)+IF(R211=B205,7)+IF(R211=B206,6)+IF(R211=B207,5)+IF(R211=B208,4)+IF(R211=B209,3)+IF(R211=B210,2)+IF(R211=B211,1)</f>
        <v>0</v>
      </c>
      <c r="T211" s="48">
        <f>IF(R211=J204,8)+IF(R211=J205,7)+IF(R211=J206,6)+IF(R211=J207,5)+IF(R211=J208,4)+IF(R211=J209,3)+IF(R211=J210,2)+IF(R211=J211,1)+IF(Q211=J204,8)+IF(Q211=J205,7)+IF(Q211=J206,6)+IF(Q211=J207,5)+IF(Q211=J208,4)+IF(Q211=J209,3)+IF(Q211=J210,2)+IF(Q211=J211,1)</f>
        <v>0</v>
      </c>
      <c r="U211" s="2"/>
      <c r="V211" s="12"/>
      <c r="W211" s="12"/>
      <c r="X211" s="12"/>
      <c r="Y211" s="12"/>
      <c r="Z211" s="12"/>
      <c r="AA211" s="12"/>
      <c r="AB211" s="191"/>
      <c r="AC211" s="12">
        <f>S211+T211</f>
        <v>0</v>
      </c>
    </row>
    <row r="212" spans="1:78" ht="18.95" customHeight="1">
      <c r="A212" s="206" t="s">
        <v>0</v>
      </c>
      <c r="B212" s="422" t="s">
        <v>169</v>
      </c>
      <c r="C212" s="423"/>
      <c r="D212" s="423"/>
      <c r="E212" s="423"/>
      <c r="F212" s="423"/>
      <c r="G212" s="424"/>
      <c r="H212" s="207"/>
      <c r="I212" s="206" t="s">
        <v>1</v>
      </c>
      <c r="J212" s="422" t="str">
        <f>B212</f>
        <v>UNDER 17 MEN 100m</v>
      </c>
      <c r="K212" s="423"/>
      <c r="L212" s="423"/>
      <c r="M212" s="423"/>
      <c r="N212" s="423"/>
      <c r="O212" s="424"/>
      <c r="Q212" s="96"/>
      <c r="R212" s="96"/>
      <c r="S212" s="48"/>
      <c r="T212" s="48"/>
      <c r="U212" s="2"/>
      <c r="V212" s="194">
        <f>SUM(V105:V211)</f>
        <v>0</v>
      </c>
      <c r="W212" s="194">
        <f t="shared" ref="W212:AC212" si="182">SUM(W105:W211)</f>
        <v>38</v>
      </c>
      <c r="X212" s="194">
        <f t="shared" si="182"/>
        <v>17</v>
      </c>
      <c r="Y212" s="194">
        <f t="shared" si="182"/>
        <v>48</v>
      </c>
      <c r="Z212" s="194">
        <f t="shared" si="182"/>
        <v>43</v>
      </c>
      <c r="AA212" s="194">
        <f t="shared" si="182"/>
        <v>66</v>
      </c>
      <c r="AB212" s="194">
        <f t="shared" si="182"/>
        <v>0</v>
      </c>
      <c r="AC212" s="194">
        <f t="shared" si="182"/>
        <v>29</v>
      </c>
      <c r="BJ212" s="43" t="str">
        <f>grades!N25</f>
        <v>Event</v>
      </c>
      <c r="BK212" s="43">
        <f>grades!O25</f>
        <v>100</v>
      </c>
      <c r="BL212" s="43">
        <f>grades!P25</f>
        <v>200</v>
      </c>
      <c r="BM212" s="43">
        <f>grades!Q25</f>
        <v>400</v>
      </c>
      <c r="BN212" s="43">
        <f>grades!R25</f>
        <v>800</v>
      </c>
      <c r="BO212" s="43">
        <f>grades!S25</f>
        <v>1500</v>
      </c>
      <c r="BP212" s="43" t="str">
        <f>grades!T25</f>
        <v>75H</v>
      </c>
      <c r="BQ212" s="43" t="str">
        <f>grades!U25</f>
        <v>80H</v>
      </c>
      <c r="BR212" s="43" t="str">
        <f>grades!V25</f>
        <v>100H</v>
      </c>
      <c r="BS212" s="43" t="str">
        <f>grades!W25</f>
        <v>400H</v>
      </c>
      <c r="BT212" s="43" t="str">
        <f>grades!X25</f>
        <v>HJ</v>
      </c>
      <c r="BU212" s="43" t="str">
        <f>grades!Y25</f>
        <v>LJ</v>
      </c>
      <c r="BV212" s="43" t="str">
        <f>grades!Z25</f>
        <v>SP</v>
      </c>
      <c r="BW212" s="43" t="str">
        <f>grades!AA25</f>
        <v>DT</v>
      </c>
      <c r="BX212" s="43" t="str">
        <f>grades!AB25</f>
        <v>JT</v>
      </c>
      <c r="BY212" s="43" t="str">
        <f>grades!AC25</f>
        <v>4x100</v>
      </c>
      <c r="BZ212" s="43" t="str">
        <f>grades!AD34</f>
        <v>TJ</v>
      </c>
    </row>
    <row r="213" spans="1:78" ht="18.95" customHeight="1">
      <c r="A213" s="9">
        <v>1</v>
      </c>
      <c r="B213" s="364" t="s">
        <v>830</v>
      </c>
      <c r="C213" s="97">
        <v>12.1</v>
      </c>
      <c r="D213" s="41" t="str">
        <f>IF(B213=0,"",VLOOKUP(B213,$AF$215:$AH$230,3,FALSE))</f>
        <v>ALFIE ROWETT</v>
      </c>
      <c r="E213" s="41" t="str">
        <f>IF(B213=0,"",VLOOKUP(B213,$AU$8:$AW$23,3,FALSE))</f>
        <v>BANBURY</v>
      </c>
      <c r="F213" s="64" t="str">
        <f>IF(C213="","",IF($AU$253="F"," ",IF($AU$253="T",IF(C213&lt;=$AK$253,"G1",IF(C213&lt;=$AN$253,"G2",IF(C213&lt;=$AQ$253,"G3",IF(C213&lt;=$AT$253,"G4","")))))))</f>
        <v/>
      </c>
      <c r="G213" s="64" t="str">
        <f>IF(C213&lt;=BK213,"AW"," ")</f>
        <v xml:space="preserve"> </v>
      </c>
      <c r="H213" s="425"/>
      <c r="I213" s="9">
        <v>1</v>
      </c>
      <c r="J213" s="364" t="s">
        <v>834</v>
      </c>
      <c r="K213" s="97">
        <v>12.26</v>
      </c>
      <c r="L213" s="41" t="str">
        <f>IF(J213=0,"",VLOOKUP(J213,$AF$215:$AH$230,3,FALSE))</f>
        <v>LUKE SHERLOCK?</v>
      </c>
      <c r="M213" s="41" t="str">
        <f>IF(J213=0,"",VLOOKUP(J213,$AU$8:$AW$23,3,FALSE))</f>
        <v>BANBURY</v>
      </c>
      <c r="N213" s="64" t="str">
        <f>IF(K213="","",IF($AU$253="F"," ",IF($AU$253="T",IF(K213&lt;=$AK$253,"G1",IF(K213&lt;=$AN$253,"G2",IF(K213&lt;=$AQ$253,"G3",IF(K213&lt;=$AT$253,"G4","")))))))</f>
        <v/>
      </c>
      <c r="O213" s="64" t="str">
        <f>IF(K213&lt;=BK213,"AW"," ")</f>
        <v xml:space="preserve"> </v>
      </c>
      <c r="P213" s="6"/>
      <c r="Q213" s="192" t="s">
        <v>0</v>
      </c>
      <c r="R213" s="192" t="s">
        <v>210</v>
      </c>
      <c r="S213" s="192">
        <f>IF(Q213=B213,8)+IF(Q213=B214,7)+IF(Q213=B215,6)+IF(Q213=B216,5)+IF(Q213=B217,4)+IF(Q213=B218,3)+IF(Q213=B219,2)+IF(Q213=B220,1)+IF(R213=B213,8)+IF(R213=B214,7)+IF(R213=B215,6)+IF(R213=B216,5)+IF(R213=B217,4)+IF(R213=B218,3)+IF(R213=B219,2)+IF(R213=B220,1)</f>
        <v>0</v>
      </c>
      <c r="T213" s="192">
        <f>IF(Q213=J213,8)+IF(Q213=J214,7)+IF(Q213=J215,6)+IF(Q213=J216,5)+IF(Q213=J217,4)+IF(Q213=J218,3)+IF(Q213=J219,2)+IF(Q213=J220,1)+IF(R213=J213,8)+IF(R213=J214,7)+IF(R213=J215,6)+IF(R213=J216,5)+IF(R213=J217,4)+IF(R213=J218,3)+IF(R213=J219,2)+IF(R213=J220,1)</f>
        <v>0</v>
      </c>
      <c r="U213" s="2"/>
      <c r="V213" s="95">
        <f>S213+T213</f>
        <v>0</v>
      </c>
      <c r="W213" s="12"/>
      <c r="X213" s="12"/>
      <c r="Y213" s="12"/>
      <c r="Z213" s="12"/>
      <c r="AA213" s="12"/>
      <c r="AB213" s="191"/>
      <c r="AC213" s="12"/>
      <c r="AD213" s="6"/>
      <c r="AE213" s="6"/>
      <c r="AH213" s="5"/>
      <c r="AK213" s="5"/>
      <c r="AN213" s="5"/>
      <c r="AQ213" s="5"/>
      <c r="AT213" s="5"/>
      <c r="AW213" s="5"/>
      <c r="AZ213" s="5" t="s">
        <v>76</v>
      </c>
      <c r="BA213" s="5"/>
      <c r="BB213" s="5"/>
      <c r="BC213" s="5"/>
      <c r="BD213" s="5"/>
      <c r="BE213" s="5"/>
      <c r="BF213" s="5"/>
      <c r="BG213" s="5"/>
      <c r="BH213" s="5"/>
      <c r="BJ213" s="86" t="str">
        <f>grades!N28</f>
        <v xml:space="preserve">U17 </v>
      </c>
      <c r="BK213" s="89">
        <f>grades!O28</f>
        <v>12</v>
      </c>
      <c r="BL213" s="89">
        <f>grades!P28</f>
        <v>24.5</v>
      </c>
      <c r="BM213" s="89">
        <f>grades!Q28</f>
        <v>55.5</v>
      </c>
      <c r="BN213" s="90">
        <f>grades!R28</f>
        <v>1.5046296296296294E-3</v>
      </c>
      <c r="BO213" s="90">
        <f>grades!S28</f>
        <v>3.1828703703703702E-3</v>
      </c>
      <c r="BP213" s="89" t="str">
        <f>grades!T28</f>
        <v>-</v>
      </c>
      <c r="BQ213" s="89" t="str">
        <f>grades!U28</f>
        <v>-</v>
      </c>
      <c r="BR213" s="89">
        <f>grades!V28</f>
        <v>16</v>
      </c>
      <c r="BS213" s="89">
        <f>grades!W28</f>
        <v>65</v>
      </c>
      <c r="BT213" s="89">
        <f>grades!X28</f>
        <v>1.65</v>
      </c>
      <c r="BU213" s="89">
        <f>grades!Y28</f>
        <v>5.4</v>
      </c>
      <c r="BV213" s="89">
        <f>grades!Z28</f>
        <v>10</v>
      </c>
      <c r="BW213" s="89">
        <f>grades!AA28</f>
        <v>25</v>
      </c>
      <c r="BX213" s="89">
        <f>grades!AB28</f>
        <v>35</v>
      </c>
      <c r="BY213" s="89">
        <f>grades!AC28</f>
        <v>47</v>
      </c>
      <c r="BZ213" s="89">
        <f>grades!AD28</f>
        <v>11</v>
      </c>
    </row>
    <row r="214" spans="1:78" ht="18.95" customHeight="1">
      <c r="A214" s="9">
        <v>2</v>
      </c>
      <c r="B214" s="364" t="s">
        <v>833</v>
      </c>
      <c r="C214" s="97">
        <v>12.28</v>
      </c>
      <c r="D214" s="41" t="str">
        <f t="shared" ref="D214:D220" si="183">IF(B214=0,"",VLOOKUP(B214,$AF$215:$AH$230,3,FALSE))</f>
        <v>Ben Thorne</v>
      </c>
      <c r="E214" s="41" t="str">
        <f t="shared" ref="E214:E220" si="184">IF(B214=0,"",VLOOKUP(B214,$AU$8:$AW$23,3,FALSE))</f>
        <v>OXFORD CITY</v>
      </c>
      <c r="F214" s="64" t="str">
        <f t="shared" ref="F214:F220" si="185">IF(C214="","",IF($AU$253="F"," ",IF($AU$253="T",IF(C214&lt;=$AK$253,"G1",IF(C214&lt;=$AN$253,"G2",IF(C214&lt;=$AQ$253,"G3",IF(C214&lt;=$AT$253,"G4","")))))))</f>
        <v/>
      </c>
      <c r="G214" s="64" t="str">
        <f t="shared" ref="G214:G220" si="186">IF(C214&lt;=BK214,"AW"," ")</f>
        <v xml:space="preserve"> </v>
      </c>
      <c r="H214" s="426"/>
      <c r="I214" s="9">
        <v>2</v>
      </c>
      <c r="J214" s="364" t="s">
        <v>831</v>
      </c>
      <c r="K214" s="97">
        <v>12.43</v>
      </c>
      <c r="L214" s="41" t="str">
        <f t="shared" ref="L214:L220" si="187">IF(J214=0,"",VLOOKUP(J214,$AF$215:$AH$230,3,FALSE))</f>
        <v>Aidan Whiting</v>
      </c>
      <c r="M214" s="41" t="str">
        <f t="shared" ref="M214:M220" si="188">IF(J214=0,"",VLOOKUP(J214,$AU$8:$AW$23,3,FALSE))</f>
        <v>OXFORD CITY</v>
      </c>
      <c r="N214" s="64" t="str">
        <f t="shared" ref="N214:N220" si="189">IF(K214="","",IF($AU$253="F"," ",IF($AU$253="T",IF(K214&lt;=$AK$253,"G1",IF(K214&lt;=$AN$253,"G2",IF(K214&lt;=$AQ$253,"G3",IF(K214&lt;=$AT$253,"G4","")))))))</f>
        <v/>
      </c>
      <c r="O214" s="64" t="str">
        <f t="shared" ref="O214:O220" si="190">IF(K214&lt;=BK214,"AW"," ")</f>
        <v xml:space="preserve"> </v>
      </c>
      <c r="P214" s="2"/>
      <c r="Q214" s="48" t="s">
        <v>190</v>
      </c>
      <c r="R214" s="48" t="s">
        <v>191</v>
      </c>
      <c r="S214" s="48">
        <f>IF(Q214=B213,8)+IF(Q214=B214,7)+IF(Q214=B215,6)+IF(Q214=B216,5)+IF(Q214=B217,4)+IF(Q214=B218,3)+IF(Q214=B219,2)+IF(Q214=B220,1)+IF(R214=B213,8)+IF(R214=B214,7)+IF(R214=B215,6)+IF(R214=B216,5)+IF(R214=B217,4)+IF(R214=B218,3)+IF(R214=B219,2)+IF(R214=B220,1)</f>
        <v>8</v>
      </c>
      <c r="T214" s="48">
        <f>IF(R214=J213,8)+IF(R214=J214,7)+IF(R214=J215,6)+IF(R214=J216,5)+IF(R214=J217,4)+IF(R214=J218,3)+IF(R214=J219,2)+IF(R214=J220,1)+IF(Q214=J213,8)+IF(Q214=J214,7)+IF(Q214=J215,6)+IF(Q214=J216,5)+IF(Q214=J217,4)+IF(Q214=J218,3)+IF(Q214=J219,2)+IF(Q214=J220,1)</f>
        <v>8</v>
      </c>
      <c r="U214" s="2"/>
      <c r="V214" s="12"/>
      <c r="W214" s="12">
        <f>S214+T214</f>
        <v>16</v>
      </c>
      <c r="X214" s="12"/>
      <c r="Y214" s="12"/>
      <c r="Z214" s="12"/>
      <c r="AA214" s="12"/>
      <c r="AB214" s="191"/>
      <c r="AC214" s="12"/>
      <c r="AD214" s="2"/>
      <c r="AE214" s="172" t="s">
        <v>18</v>
      </c>
      <c r="AF214" s="10"/>
      <c r="AG214" s="10"/>
      <c r="AH214" s="48">
        <v>100</v>
      </c>
      <c r="AI214" s="49"/>
      <c r="AJ214" s="49"/>
      <c r="AK214" s="48">
        <v>200</v>
      </c>
      <c r="AL214" s="49"/>
      <c r="AM214" s="49"/>
      <c r="AN214" s="48">
        <v>400</v>
      </c>
      <c r="AO214" s="49"/>
      <c r="AP214" s="49"/>
      <c r="AQ214" s="48">
        <v>800</v>
      </c>
      <c r="AR214" s="49"/>
      <c r="AS214" s="49"/>
      <c r="AT214" s="48">
        <v>1500</v>
      </c>
      <c r="AU214" s="49"/>
      <c r="AV214" s="49"/>
      <c r="AW214" s="48" t="s">
        <v>181</v>
      </c>
      <c r="AX214" s="405" t="s">
        <v>24</v>
      </c>
      <c r="AY214" s="406"/>
      <c r="AZ214" s="406"/>
      <c r="BA214" s="406"/>
      <c r="BB214" s="406"/>
      <c r="BC214" s="406"/>
      <c r="BD214" s="406"/>
      <c r="BE214" s="406"/>
      <c r="BF214" s="406"/>
      <c r="BG214" s="406"/>
      <c r="BH214" s="407"/>
      <c r="BJ214" s="86" t="str">
        <f t="shared" ref="BJ214:BJ219" si="191">BJ213</f>
        <v xml:space="preserve">U17 </v>
      </c>
      <c r="BK214" s="89">
        <f t="shared" ref="BK214:BZ214" si="192">BK213</f>
        <v>12</v>
      </c>
      <c r="BL214" s="89">
        <f t="shared" si="192"/>
        <v>24.5</v>
      </c>
      <c r="BM214" s="89">
        <f t="shared" si="192"/>
        <v>55.5</v>
      </c>
      <c r="BN214" s="90">
        <f t="shared" si="192"/>
        <v>1.5046296296296294E-3</v>
      </c>
      <c r="BO214" s="90">
        <f t="shared" si="192"/>
        <v>3.1828703703703702E-3</v>
      </c>
      <c r="BP214" s="89" t="str">
        <f t="shared" si="192"/>
        <v>-</v>
      </c>
      <c r="BQ214" s="89" t="str">
        <f t="shared" si="192"/>
        <v>-</v>
      </c>
      <c r="BR214" s="89">
        <f t="shared" si="192"/>
        <v>16</v>
      </c>
      <c r="BS214" s="89">
        <f t="shared" si="192"/>
        <v>65</v>
      </c>
      <c r="BT214" s="89">
        <f t="shared" si="192"/>
        <v>1.65</v>
      </c>
      <c r="BU214" s="89">
        <f t="shared" si="192"/>
        <v>5.4</v>
      </c>
      <c r="BV214" s="89">
        <f t="shared" si="192"/>
        <v>10</v>
      </c>
      <c r="BW214" s="89">
        <f t="shared" si="192"/>
        <v>25</v>
      </c>
      <c r="BX214" s="89">
        <f t="shared" si="192"/>
        <v>35</v>
      </c>
      <c r="BY214" s="89">
        <f t="shared" si="192"/>
        <v>47</v>
      </c>
      <c r="BZ214" s="89">
        <f t="shared" si="192"/>
        <v>11</v>
      </c>
    </row>
    <row r="215" spans="1:78" ht="18.95" customHeight="1">
      <c r="A215" s="9">
        <v>3</v>
      </c>
      <c r="B215" s="364" t="s">
        <v>437</v>
      </c>
      <c r="C215" s="97">
        <v>12.45</v>
      </c>
      <c r="D215" s="41" t="str">
        <f t="shared" si="183"/>
        <v>George Hunter</v>
      </c>
      <c r="E215" s="41" t="str">
        <f t="shared" si="184"/>
        <v>TEAM KENNET</v>
      </c>
      <c r="F215" s="64" t="str">
        <f t="shared" si="185"/>
        <v/>
      </c>
      <c r="G215" s="64" t="str">
        <f t="shared" si="186"/>
        <v xml:space="preserve"> </v>
      </c>
      <c r="H215" s="426"/>
      <c r="I215" s="9">
        <v>3</v>
      </c>
      <c r="J215" s="364" t="s">
        <v>829</v>
      </c>
      <c r="K215" s="97">
        <v>12.87</v>
      </c>
      <c r="L215" s="41" t="str">
        <f t="shared" si="187"/>
        <v>George Biggs</v>
      </c>
      <c r="M215" s="41" t="str">
        <f t="shared" si="188"/>
        <v>TEAM KENNET</v>
      </c>
      <c r="N215" s="64" t="str">
        <f t="shared" si="189"/>
        <v/>
      </c>
      <c r="O215" s="64" t="str">
        <f t="shared" si="190"/>
        <v xml:space="preserve"> </v>
      </c>
      <c r="P215" s="2"/>
      <c r="Q215" s="48" t="s">
        <v>1</v>
      </c>
      <c r="R215" s="48" t="s">
        <v>209</v>
      </c>
      <c r="S215" s="48">
        <f>IF(Q215=B213,8)+IF(Q215=B214,7)+IF(Q215=B215,6)+IF(Q215=B216,5)+IF(Q215=B217,4)+IF(Q215=B218,3)+IF(Q215=B219,2)+IF(Q215=B220,1)+IF(R215=B213,8)+IF(R215=B214,7)+IF(R215=B215,6)+IF(R215=B216,5)+IF(R215=B217,4)+IF(R215=B218,3)+IF(R215=B219,2)+IF(R215=B220,1)</f>
        <v>0</v>
      </c>
      <c r="T215" s="48">
        <f>IF(R215=J213,8)+IF(R215=J214,7)+IF(R215=J215,6)+IF(R215=J216,5)+IF(R215=J217,4)+IF(R215=J218,3)+IF(R215=J219,2)+IF(R215=J220,1)+IF(Q215=J213,8)+IF(Q215=J214,7)+IF(Q215=J215,6)+IF(Q215=J216,5)+IF(Q215=J217,4)+IF(Q215=J218,3)+IF(Q215=J219,2)+IF(Q215=J220,1)</f>
        <v>0</v>
      </c>
      <c r="U215" s="2"/>
      <c r="V215" s="12"/>
      <c r="W215" s="12"/>
      <c r="X215" s="12">
        <f>S215+T215</f>
        <v>0</v>
      </c>
      <c r="Y215" s="12"/>
      <c r="Z215" s="12"/>
      <c r="AA215" s="12"/>
      <c r="AB215" s="191"/>
      <c r="AC215" s="12"/>
      <c r="AD215" s="2"/>
      <c r="AE215" s="397" t="s">
        <v>219</v>
      </c>
      <c r="AF215" s="12" t="s">
        <v>0</v>
      </c>
      <c r="AG215" s="12" t="s">
        <v>0</v>
      </c>
      <c r="AH215" s="12" t="e">
        <f>VLOOKUP(AG215,ABI!$AL$51:$AX$76,13,FALSE)</f>
        <v>#N/A</v>
      </c>
      <c r="AI215" s="12" t="s">
        <v>0</v>
      </c>
      <c r="AJ215" s="12" t="s">
        <v>0</v>
      </c>
      <c r="AK215" s="12" t="e">
        <f>VLOOKUP(AJ215,ABI!$AP$51:$AX$76,9,FALSE)</f>
        <v>#N/A</v>
      </c>
      <c r="AL215" s="12" t="s">
        <v>0</v>
      </c>
      <c r="AM215" s="12" t="s">
        <v>0</v>
      </c>
      <c r="AN215" s="12" t="str">
        <f>VLOOKUP(AM215,ABI!$AN$51:$AX$76,11,FALSE)</f>
        <v>Nick Magrane</v>
      </c>
      <c r="AO215" s="12" t="s">
        <v>0</v>
      </c>
      <c r="AP215" s="12" t="s">
        <v>0</v>
      </c>
      <c r="AQ215" s="12" t="str">
        <f>VLOOKUP(AP215,ABI!$AR$51:$AX$76,7,FALSE)</f>
        <v>Nick Magrane</v>
      </c>
      <c r="AR215" s="12" t="s">
        <v>0</v>
      </c>
      <c r="AS215" s="12" t="s">
        <v>0</v>
      </c>
      <c r="AT215" s="12" t="e">
        <f>VLOOKUP(AS215,ABI!$AJ$51:$AX$76,15,FALSE)</f>
        <v>#N/A</v>
      </c>
      <c r="AU215" s="12" t="s">
        <v>0</v>
      </c>
      <c r="AV215" s="12" t="s">
        <v>0</v>
      </c>
      <c r="AW215" s="12" t="e">
        <f>VLOOKUP(AV215,ABI!$AI$51:$AX$76,16,FALSE)</f>
        <v>#N/A</v>
      </c>
      <c r="AX215" s="12" t="s">
        <v>0</v>
      </c>
      <c r="AY215" s="12" t="s">
        <v>0</v>
      </c>
      <c r="AZ215" s="12" t="str">
        <f>'MATCH DETAILS'!B5</f>
        <v>ABINGDON</v>
      </c>
      <c r="BA215" s="12">
        <v>1</v>
      </c>
      <c r="BB215" s="12" t="e">
        <f>VLOOKUP(BA215,ABI!$AS$51:$AX$76,6,FALSE)</f>
        <v>#N/A</v>
      </c>
      <c r="BC215" s="12">
        <v>2</v>
      </c>
      <c r="BD215" s="12" t="e">
        <f>VLOOKUP(BC215,ABI!$AS$51:$AX$76,6,FALSE)</f>
        <v>#N/A</v>
      </c>
      <c r="BE215" s="12">
        <v>3</v>
      </c>
      <c r="BF215" s="12" t="e">
        <f>VLOOKUP(BE215,ABI!$AS$51:$AX$76,6,FALSE)</f>
        <v>#N/A</v>
      </c>
      <c r="BG215" s="12">
        <v>4</v>
      </c>
      <c r="BH215" s="12" t="e">
        <f>VLOOKUP(BG215,ABI!$AS$51:$AX$76,6,FALSE)</f>
        <v>#N/A</v>
      </c>
      <c r="BJ215" s="86" t="str">
        <f t="shared" si="191"/>
        <v xml:space="preserve">U17 </v>
      </c>
      <c r="BK215" s="89">
        <f t="shared" ref="BK215:BZ219" si="193">BK214</f>
        <v>12</v>
      </c>
      <c r="BL215" s="89">
        <f t="shared" si="193"/>
        <v>24.5</v>
      </c>
      <c r="BM215" s="89">
        <f t="shared" si="193"/>
        <v>55.5</v>
      </c>
      <c r="BN215" s="90">
        <f t="shared" si="193"/>
        <v>1.5046296296296294E-3</v>
      </c>
      <c r="BO215" s="90">
        <f t="shared" si="193"/>
        <v>3.1828703703703702E-3</v>
      </c>
      <c r="BP215" s="89" t="str">
        <f t="shared" si="193"/>
        <v>-</v>
      </c>
      <c r="BQ215" s="89" t="str">
        <f t="shared" si="193"/>
        <v>-</v>
      </c>
      <c r="BR215" s="89">
        <f t="shared" si="193"/>
        <v>16</v>
      </c>
      <c r="BS215" s="89">
        <f t="shared" si="193"/>
        <v>65</v>
      </c>
      <c r="BT215" s="89">
        <f t="shared" si="193"/>
        <v>1.65</v>
      </c>
      <c r="BU215" s="89">
        <f t="shared" si="193"/>
        <v>5.4</v>
      </c>
      <c r="BV215" s="89">
        <f t="shared" si="193"/>
        <v>10</v>
      </c>
      <c r="BW215" s="89">
        <f t="shared" si="193"/>
        <v>25</v>
      </c>
      <c r="BX215" s="89">
        <f t="shared" si="193"/>
        <v>35</v>
      </c>
      <c r="BY215" s="89">
        <f t="shared" si="193"/>
        <v>47</v>
      </c>
      <c r="BZ215" s="89">
        <f t="shared" si="193"/>
        <v>11</v>
      </c>
    </row>
    <row r="216" spans="1:78" ht="18.95" customHeight="1">
      <c r="A216" s="9">
        <v>4</v>
      </c>
      <c r="B216" s="37"/>
      <c r="C216" s="97" t="s">
        <v>61</v>
      </c>
      <c r="D216" s="41" t="str">
        <f t="shared" si="183"/>
        <v/>
      </c>
      <c r="E216" s="41" t="str">
        <f t="shared" si="184"/>
        <v/>
      </c>
      <c r="F216" s="64" t="str">
        <f t="shared" si="185"/>
        <v/>
      </c>
      <c r="G216" s="64" t="str">
        <f t="shared" si="186"/>
        <v xml:space="preserve"> </v>
      </c>
      <c r="H216" s="426"/>
      <c r="I216" s="9">
        <v>4</v>
      </c>
      <c r="J216" s="37"/>
      <c r="K216" s="97" t="s">
        <v>61</v>
      </c>
      <c r="L216" s="41" t="str">
        <f t="shared" si="187"/>
        <v/>
      </c>
      <c r="M216" s="41" t="str">
        <f t="shared" si="188"/>
        <v/>
      </c>
      <c r="N216" s="64" t="str">
        <f t="shared" si="189"/>
        <v/>
      </c>
      <c r="O216" s="64" t="str">
        <f t="shared" si="190"/>
        <v xml:space="preserve"> </v>
      </c>
      <c r="P216" s="2"/>
      <c r="Q216" s="264" t="s">
        <v>258</v>
      </c>
      <c r="R216" s="264" t="s">
        <v>259</v>
      </c>
      <c r="S216" s="48">
        <f>IF(Q216=B213,8)+IF(Q216=B214,7)+IF(Q216=B215,6)+IF(Q216=B216,5)+IF(Q216=B217,4)+IF(Q216=B218,3)+IF(Q216=B219,2)+IF(Q216=B220,1)+IF(R216=B213,8)+IF(R216=B214,7)+IF(R216=B215,6)+IF(R216=B216,5)+IF(R216=B217,4)+IF(R216=B218,3)+IF(R216=B219,2)+IF(R216=B220,1)</f>
        <v>6</v>
      </c>
      <c r="T216" s="48">
        <f>IF(R216=J213,8)+IF(R216=J214,7)+IF(R216=J215,6)+IF(R216=J216,5)+IF(R216=J217,4)+IF(R216=J218,3)+IF(R216=J219,2)+IF(R216=J220,1)+IF(Q216=J213,8)+IF(Q216=J214,7)+IF(Q216=J215,6)+IF(Q216=J216,5)+IF(Q216=J217,4)+IF(Q216=J218,3)+IF(Q216=J219,2)+IF(Q216=J220,1)</f>
        <v>6</v>
      </c>
      <c r="U216" s="2"/>
      <c r="V216" s="12"/>
      <c r="W216" s="12"/>
      <c r="X216" s="12"/>
      <c r="Y216" s="12">
        <f>S216+T216</f>
        <v>12</v>
      </c>
      <c r="Z216" s="12"/>
      <c r="AA216" s="12"/>
      <c r="AB216" s="191"/>
      <c r="AC216" s="12"/>
      <c r="AD216" s="2"/>
      <c r="AE216" s="397"/>
      <c r="AF216" s="12" t="s">
        <v>210</v>
      </c>
      <c r="AG216" s="12" t="s">
        <v>1</v>
      </c>
      <c r="AH216" s="12" t="e">
        <f>VLOOKUP(AG216,ABI!$AL$51:$AX$76,13,FALSE)</f>
        <v>#N/A</v>
      </c>
      <c r="AI216" s="12" t="s">
        <v>210</v>
      </c>
      <c r="AJ216" s="12" t="s">
        <v>1</v>
      </c>
      <c r="AK216" s="12" t="e">
        <f>VLOOKUP(AJ216,ABI!$AP$51:$AX$76,9,FALSE)</f>
        <v>#N/A</v>
      </c>
      <c r="AL216" s="12" t="s">
        <v>210</v>
      </c>
      <c r="AM216" s="12" t="s">
        <v>1</v>
      </c>
      <c r="AN216" s="12" t="e">
        <f>VLOOKUP(AM216,ABI!$AN$51:$AX$76,11,FALSE)</f>
        <v>#N/A</v>
      </c>
      <c r="AO216" s="12" t="s">
        <v>210</v>
      </c>
      <c r="AP216" s="12" t="s">
        <v>1</v>
      </c>
      <c r="AQ216" s="12" t="e">
        <f>VLOOKUP(AP216,ABI!$AR$51:$AX$76,7,FALSE)</f>
        <v>#N/A</v>
      </c>
      <c r="AR216" s="12" t="s">
        <v>210</v>
      </c>
      <c r="AS216" s="12" t="s">
        <v>1</v>
      </c>
      <c r="AT216" s="12" t="e">
        <f>VLOOKUP(AS216,ABI!$AJ$51:$AX$76,15,FALSE)</f>
        <v>#N/A</v>
      </c>
      <c r="AU216" s="12" t="s">
        <v>210</v>
      </c>
      <c r="AV216" s="12" t="s">
        <v>1</v>
      </c>
      <c r="AW216" s="12" t="e">
        <f>VLOOKUP(AV216,ABI!$AI$51:$AX$76,16,FALSE)</f>
        <v>#N/A</v>
      </c>
      <c r="AX216" s="12" t="s">
        <v>210</v>
      </c>
      <c r="AY216" s="12" t="s">
        <v>1</v>
      </c>
      <c r="AZ216" s="12" t="str">
        <f>'MATCH DETAILS'!B5</f>
        <v>ABINGDON</v>
      </c>
      <c r="BA216" s="12">
        <v>1</v>
      </c>
      <c r="BB216" s="12" t="e">
        <f>VLOOKUP(BA216,ABI!$AS$51:$AX$76,6,FALSE)</f>
        <v>#N/A</v>
      </c>
      <c r="BC216" s="12">
        <v>2</v>
      </c>
      <c r="BD216" s="12" t="e">
        <f>VLOOKUP(BC216,ABI!$AS$51:$AX$76,6,FALSE)</f>
        <v>#N/A</v>
      </c>
      <c r="BE216" s="12">
        <v>3</v>
      </c>
      <c r="BF216" s="12" t="e">
        <f>VLOOKUP(BE216,ABI!$AS$51:$AX$76,6,FALSE)</f>
        <v>#N/A</v>
      </c>
      <c r="BG216" s="12">
        <v>4</v>
      </c>
      <c r="BH216" s="12" t="e">
        <f>VLOOKUP(BG216,ABI!$AS$51:$AX$76,6,FALSE)</f>
        <v>#N/A</v>
      </c>
      <c r="BJ216" s="86" t="str">
        <f t="shared" si="191"/>
        <v xml:space="preserve">U17 </v>
      </c>
      <c r="BK216" s="89">
        <f t="shared" si="193"/>
        <v>12</v>
      </c>
      <c r="BL216" s="89">
        <f t="shared" si="193"/>
        <v>24.5</v>
      </c>
      <c r="BM216" s="89">
        <f t="shared" si="193"/>
        <v>55.5</v>
      </c>
      <c r="BN216" s="90">
        <f t="shared" si="193"/>
        <v>1.5046296296296294E-3</v>
      </c>
      <c r="BO216" s="90">
        <f t="shared" si="193"/>
        <v>3.1828703703703702E-3</v>
      </c>
      <c r="BP216" s="89" t="str">
        <f t="shared" si="193"/>
        <v>-</v>
      </c>
      <c r="BQ216" s="89" t="str">
        <f t="shared" si="193"/>
        <v>-</v>
      </c>
      <c r="BR216" s="89">
        <f t="shared" si="193"/>
        <v>16</v>
      </c>
      <c r="BS216" s="89">
        <f t="shared" si="193"/>
        <v>65</v>
      </c>
      <c r="BT216" s="89">
        <f t="shared" si="193"/>
        <v>1.65</v>
      </c>
      <c r="BU216" s="89">
        <f t="shared" si="193"/>
        <v>5.4</v>
      </c>
      <c r="BV216" s="89">
        <f t="shared" si="193"/>
        <v>10</v>
      </c>
      <c r="BW216" s="89">
        <f t="shared" si="193"/>
        <v>25</v>
      </c>
      <c r="BX216" s="89">
        <f t="shared" si="193"/>
        <v>35</v>
      </c>
      <c r="BY216" s="89">
        <f t="shared" si="193"/>
        <v>47</v>
      </c>
      <c r="BZ216" s="89">
        <f t="shared" si="193"/>
        <v>11</v>
      </c>
    </row>
    <row r="217" spans="1:78" ht="18.95" customHeight="1">
      <c r="A217" s="9">
        <v>5</v>
      </c>
      <c r="B217" s="37"/>
      <c r="C217" s="97" t="s">
        <v>61</v>
      </c>
      <c r="D217" s="41" t="str">
        <f t="shared" si="183"/>
        <v/>
      </c>
      <c r="E217" s="41" t="str">
        <f t="shared" si="184"/>
        <v/>
      </c>
      <c r="F217" s="64" t="str">
        <f t="shared" si="185"/>
        <v/>
      </c>
      <c r="G217" s="64" t="str">
        <f t="shared" si="186"/>
        <v xml:space="preserve"> </v>
      </c>
      <c r="H217" s="426"/>
      <c r="I217" s="9">
        <v>5</v>
      </c>
      <c r="J217" s="37"/>
      <c r="K217" s="97" t="s">
        <v>61</v>
      </c>
      <c r="L217" s="41" t="str">
        <f t="shared" si="187"/>
        <v/>
      </c>
      <c r="M217" s="41" t="str">
        <f t="shared" si="188"/>
        <v/>
      </c>
      <c r="N217" s="64" t="str">
        <f t="shared" si="189"/>
        <v/>
      </c>
      <c r="O217" s="64" t="str">
        <f t="shared" si="190"/>
        <v xml:space="preserve"> </v>
      </c>
      <c r="P217" s="2"/>
      <c r="Q217" s="48" t="s">
        <v>20</v>
      </c>
      <c r="R217" s="48" t="s">
        <v>19</v>
      </c>
      <c r="S217" s="48">
        <f>IF(Q217=B213,8)+IF(Q217=B214,7)+IF(Q217=B215,6)+IF(Q217=B216,5)+IF(Q217=B217,4)+IF(Q217=B218,3)+IF(Q217=B219,2)+IF(Q217=B220,1)+IF(R217=B213,8)+IF(R217=B214,7)+IF(R217=B215,6)+IF(R217=B216,5)+IF(R217=B217,4)+IF(R217=B218,3)+IF(R217=B219,2)+IF(R217=B220,1)</f>
        <v>7</v>
      </c>
      <c r="T217" s="48">
        <f>IF(R217=J213,8)+IF(R217=J214,7)+IF(R217=J215,6)+IF(R217=J216,5)+IF(R217=J217,4)+IF(R217=J218,3)+IF(R217=J219,2)+IF(R217=J220,1)+IF(Q217=J213,8)+IF(Q217=J214,7)+IF(Q217=J215,6)+IF(Q217=J216,5)+IF(Q217=J217,4)+IF(Q217=J218,3)+IF(Q217=J219,2)+IF(Q217=J220,1)</f>
        <v>7</v>
      </c>
      <c r="U217" s="2"/>
      <c r="V217" s="12"/>
      <c r="W217" s="12"/>
      <c r="X217" s="12"/>
      <c r="Y217" s="12"/>
      <c r="Z217" s="12">
        <f>S217+T217</f>
        <v>14</v>
      </c>
      <c r="AA217" s="12"/>
      <c r="AB217" s="191"/>
      <c r="AC217" s="12"/>
      <c r="AD217" s="2"/>
      <c r="AE217" s="397" t="s">
        <v>220</v>
      </c>
      <c r="AF217" s="12" t="s">
        <v>190</v>
      </c>
      <c r="AG217" s="12" t="s">
        <v>0</v>
      </c>
      <c r="AH217" s="12" t="str">
        <f>VLOOKUP(AG217,BAN!$AL$51:$AX$76,13,FALSE)</f>
        <v>ALFIE ROWETT</v>
      </c>
      <c r="AI217" s="12" t="s">
        <v>190</v>
      </c>
      <c r="AJ217" s="12" t="s">
        <v>0</v>
      </c>
      <c r="AK217" s="12" t="str">
        <f>VLOOKUP(AJ217,BAN!$AP$51:$AX$76,9,FALSE)</f>
        <v>ALFIE ROWETT</v>
      </c>
      <c r="AL217" s="12" t="s">
        <v>190</v>
      </c>
      <c r="AM217" s="12" t="s">
        <v>0</v>
      </c>
      <c r="AN217" s="12" t="str">
        <f>VLOOKUP(AM217,BAN!$AN$51:$AX$76,11,FALSE)</f>
        <v>LUKE SHERLOCK?</v>
      </c>
      <c r="AO217" s="12" t="s">
        <v>190</v>
      </c>
      <c r="AP217" s="12" t="s">
        <v>0</v>
      </c>
      <c r="AQ217" s="12" t="str">
        <f>VLOOKUP(AP217,BAN!$AR$51:$AX$76,7,FALSE)</f>
        <v>LUKE SHERLOCK?</v>
      </c>
      <c r="AR217" s="12" t="s">
        <v>190</v>
      </c>
      <c r="AS217" s="12" t="s">
        <v>0</v>
      </c>
      <c r="AT217" s="12" t="e">
        <f>VLOOKUP(AS217,BAN!$AJ$51:$AX$76,15,FALSE)</f>
        <v>#N/A</v>
      </c>
      <c r="AU217" s="12" t="s">
        <v>190</v>
      </c>
      <c r="AV217" s="12" t="s">
        <v>0</v>
      </c>
      <c r="AW217" s="12" t="str">
        <f>VLOOKUP(AV217,BAN!$AI$51:$AX$76,16,FALSE)</f>
        <v>JACK GILL</v>
      </c>
      <c r="AX217" s="12" t="s">
        <v>190</v>
      </c>
      <c r="AY217" s="12" t="s">
        <v>0</v>
      </c>
      <c r="AZ217" s="12" t="str">
        <f>'MATCH DETAILS'!B6</f>
        <v>BANBURY</v>
      </c>
      <c r="BA217" s="12">
        <v>1</v>
      </c>
      <c r="BB217" s="12" t="str">
        <f>VLOOKUP(BA217,BAN!$AS$51:$AX$76,6,FALSE)</f>
        <v>JACK GILL</v>
      </c>
      <c r="BC217" s="12">
        <v>2</v>
      </c>
      <c r="BD217" s="12" t="str">
        <f>VLOOKUP(BC217,BAN!$AS$51:$AX$76,6,FALSE)</f>
        <v>LUKE SHERLOCK?</v>
      </c>
      <c r="BE217" s="12">
        <v>3</v>
      </c>
      <c r="BF217" s="12" t="str">
        <f>VLOOKUP(BE217,BAN!$AS$51:$AX$76,6,FALSE)</f>
        <v>LOGAN KELLING</v>
      </c>
      <c r="BG217" s="12">
        <v>4</v>
      </c>
      <c r="BH217" s="12" t="str">
        <f>VLOOKUP(BG217,BAN!$AS$51:$AX$76,6,FALSE)</f>
        <v>ALFIE ROWETT</v>
      </c>
      <c r="BJ217" s="86" t="str">
        <f t="shared" si="191"/>
        <v xml:space="preserve">U17 </v>
      </c>
      <c r="BK217" s="89">
        <f t="shared" si="193"/>
        <v>12</v>
      </c>
      <c r="BL217" s="89">
        <f t="shared" si="193"/>
        <v>24.5</v>
      </c>
      <c r="BM217" s="89">
        <f t="shared" si="193"/>
        <v>55.5</v>
      </c>
      <c r="BN217" s="90">
        <f t="shared" si="193"/>
        <v>1.5046296296296294E-3</v>
      </c>
      <c r="BO217" s="90">
        <f t="shared" si="193"/>
        <v>3.1828703703703702E-3</v>
      </c>
      <c r="BP217" s="89" t="str">
        <f t="shared" si="193"/>
        <v>-</v>
      </c>
      <c r="BQ217" s="89" t="str">
        <f t="shared" si="193"/>
        <v>-</v>
      </c>
      <c r="BR217" s="89">
        <f t="shared" si="193"/>
        <v>16</v>
      </c>
      <c r="BS217" s="89">
        <f t="shared" si="193"/>
        <v>65</v>
      </c>
      <c r="BT217" s="89">
        <f t="shared" si="193"/>
        <v>1.65</v>
      </c>
      <c r="BU217" s="89">
        <f t="shared" si="193"/>
        <v>5.4</v>
      </c>
      <c r="BV217" s="89">
        <f t="shared" si="193"/>
        <v>10</v>
      </c>
      <c r="BW217" s="89">
        <f t="shared" si="193"/>
        <v>25</v>
      </c>
      <c r="BX217" s="89">
        <f t="shared" si="193"/>
        <v>35</v>
      </c>
      <c r="BY217" s="89">
        <f t="shared" si="193"/>
        <v>47</v>
      </c>
      <c r="BZ217" s="89">
        <f t="shared" si="193"/>
        <v>11</v>
      </c>
    </row>
    <row r="218" spans="1:78" ht="18.95" customHeight="1">
      <c r="A218" s="9">
        <v>6</v>
      </c>
      <c r="B218" s="37"/>
      <c r="C218" s="97" t="s">
        <v>61</v>
      </c>
      <c r="D218" s="41" t="str">
        <f t="shared" si="183"/>
        <v/>
      </c>
      <c r="E218" s="41" t="str">
        <f t="shared" si="184"/>
        <v/>
      </c>
      <c r="F218" s="64" t="str">
        <f t="shared" si="185"/>
        <v/>
      </c>
      <c r="G218" s="64" t="str">
        <f t="shared" si="186"/>
        <v xml:space="preserve"> </v>
      </c>
      <c r="H218" s="426"/>
      <c r="I218" s="9">
        <v>6</v>
      </c>
      <c r="J218" s="37"/>
      <c r="K218" s="97" t="s">
        <v>61</v>
      </c>
      <c r="L218" s="41" t="str">
        <f t="shared" si="187"/>
        <v/>
      </c>
      <c r="M218" s="41" t="str">
        <f t="shared" si="188"/>
        <v/>
      </c>
      <c r="N218" s="64" t="str">
        <f t="shared" si="189"/>
        <v/>
      </c>
      <c r="O218" s="64" t="str">
        <f t="shared" si="190"/>
        <v xml:space="preserve"> </v>
      </c>
      <c r="P218" s="2"/>
      <c r="Q218" s="48" t="s">
        <v>188</v>
      </c>
      <c r="R218" s="48" t="s">
        <v>189</v>
      </c>
      <c r="S218" s="48">
        <f>IF(Q218=B213,8)+IF(Q218=B214,7)+IF(Q218=B215,6)+IF(Q218=B216,5)+IF(Q218=B217,4)+IF(Q218=B218,3)+IF(Q218=B219,2)+IF(Q218=B220,1)+IF(R218=B213,8)+IF(R218=B214,7)+IF(R218=B215,6)+IF(R218=B216,5)+IF(R218=B217,4)+IF(R218=B218,3)+IF(R218=B219,2)+IF(R218=B220,1)</f>
        <v>0</v>
      </c>
      <c r="T218" s="48">
        <f>IF(R218=J213,8)+IF(R218=J214,7)+IF(R218=J215,6)+IF(R218=J216,5)+IF(R218=J217,4)+IF(R218=J218,3)+IF(R218=J219,2)+IF(R218=J220,1)+IF(Q218=J213,8)+IF(Q218=J214,7)+IF(Q218=J215,6)+IF(Q218=J216,5)+IF(Q218=J217,4)+IF(Q218=J218,3)+IF(Q218=J219,2)+IF(Q218=J220,1)</f>
        <v>0</v>
      </c>
      <c r="U218" s="2"/>
      <c r="V218" s="12"/>
      <c r="W218" s="12"/>
      <c r="X218" s="12"/>
      <c r="Y218" s="12"/>
      <c r="Z218" s="12"/>
      <c r="AA218" s="12">
        <f>S218+T218</f>
        <v>0</v>
      </c>
      <c r="AB218" s="191"/>
      <c r="AC218" s="12"/>
      <c r="AD218" s="2"/>
      <c r="AE218" s="397"/>
      <c r="AF218" s="12" t="s">
        <v>191</v>
      </c>
      <c r="AG218" s="12" t="s">
        <v>1</v>
      </c>
      <c r="AH218" s="12" t="str">
        <f>VLOOKUP(AG218,BAN!$AL$51:$AX$76,13,FALSE)</f>
        <v>LUKE SHERLOCK?</v>
      </c>
      <c r="AI218" s="12" t="s">
        <v>191</v>
      </c>
      <c r="AJ218" s="12" t="s">
        <v>1</v>
      </c>
      <c r="AK218" s="12" t="e">
        <f>VLOOKUP(AJ218,BAN!$AP$51:$AX$76,9,FALSE)</f>
        <v>#N/A</v>
      </c>
      <c r="AL218" s="12" t="s">
        <v>191</v>
      </c>
      <c r="AM218" s="12" t="s">
        <v>1</v>
      </c>
      <c r="AN218" s="12" t="e">
        <f>VLOOKUP(AM218,BAN!$AN$51:$AX$76,11,FALSE)</f>
        <v>#N/A</v>
      </c>
      <c r="AO218" s="12" t="s">
        <v>191</v>
      </c>
      <c r="AP218" s="12" t="s">
        <v>1</v>
      </c>
      <c r="AQ218" s="12" t="e">
        <f>VLOOKUP(AP218,BAN!$AR$51:$AX$76,7,FALSE)</f>
        <v>#N/A</v>
      </c>
      <c r="AR218" s="12" t="s">
        <v>191</v>
      </c>
      <c r="AS218" s="12" t="s">
        <v>1</v>
      </c>
      <c r="AT218" s="12" t="e">
        <f>VLOOKUP(AS218,BAN!$AJ$51:$AX$76,15,FALSE)</f>
        <v>#N/A</v>
      </c>
      <c r="AU218" s="12" t="s">
        <v>191</v>
      </c>
      <c r="AV218" s="12" t="s">
        <v>1</v>
      </c>
      <c r="AW218" s="12" t="e">
        <f>VLOOKUP(AV218,BAN!$AI$51:$AX$76,16,FALSE)</f>
        <v>#N/A</v>
      </c>
      <c r="AX218" s="12" t="s">
        <v>191</v>
      </c>
      <c r="AY218" s="12" t="s">
        <v>1</v>
      </c>
      <c r="AZ218" s="12" t="str">
        <f>'MATCH DETAILS'!B6</f>
        <v>BANBURY</v>
      </c>
      <c r="BA218" s="12">
        <v>1</v>
      </c>
      <c r="BB218" s="12" t="str">
        <f>VLOOKUP(BA218,BAN!$AS$51:$AX$76,6,FALSE)</f>
        <v>JACK GILL</v>
      </c>
      <c r="BC218" s="12">
        <v>2</v>
      </c>
      <c r="BD218" s="12" t="str">
        <f>VLOOKUP(BC218,BAN!$AS$51:$AX$76,6,FALSE)</f>
        <v>LUKE SHERLOCK?</v>
      </c>
      <c r="BE218" s="12">
        <v>3</v>
      </c>
      <c r="BF218" s="12" t="str">
        <f>VLOOKUP(BE218,BAN!$AS$51:$AX$76,6,FALSE)</f>
        <v>LOGAN KELLING</v>
      </c>
      <c r="BG218" s="12">
        <v>4</v>
      </c>
      <c r="BH218" s="12" t="str">
        <f>VLOOKUP(BG218,BAN!$AS$51:$AX$76,6,FALSE)</f>
        <v>ALFIE ROWETT</v>
      </c>
      <c r="BJ218" s="86" t="str">
        <f t="shared" si="191"/>
        <v xml:space="preserve">U17 </v>
      </c>
      <c r="BK218" s="89">
        <f t="shared" si="193"/>
        <v>12</v>
      </c>
      <c r="BL218" s="89">
        <f t="shared" si="193"/>
        <v>24.5</v>
      </c>
      <c r="BM218" s="89">
        <f t="shared" si="193"/>
        <v>55.5</v>
      </c>
      <c r="BN218" s="90">
        <f t="shared" si="193"/>
        <v>1.5046296296296294E-3</v>
      </c>
      <c r="BO218" s="90">
        <f t="shared" si="193"/>
        <v>3.1828703703703702E-3</v>
      </c>
      <c r="BP218" s="89" t="str">
        <f t="shared" si="193"/>
        <v>-</v>
      </c>
      <c r="BQ218" s="89" t="str">
        <f t="shared" si="193"/>
        <v>-</v>
      </c>
      <c r="BR218" s="89">
        <f t="shared" si="193"/>
        <v>16</v>
      </c>
      <c r="BS218" s="89">
        <f t="shared" si="193"/>
        <v>65</v>
      </c>
      <c r="BT218" s="89">
        <f t="shared" si="193"/>
        <v>1.65</v>
      </c>
      <c r="BU218" s="89">
        <f t="shared" si="193"/>
        <v>5.4</v>
      </c>
      <c r="BV218" s="89">
        <f t="shared" si="193"/>
        <v>10</v>
      </c>
      <c r="BW218" s="89">
        <f t="shared" si="193"/>
        <v>25</v>
      </c>
      <c r="BX218" s="89">
        <f t="shared" si="193"/>
        <v>35</v>
      </c>
      <c r="BY218" s="89">
        <f t="shared" si="193"/>
        <v>47</v>
      </c>
      <c r="BZ218" s="89">
        <f t="shared" si="193"/>
        <v>11</v>
      </c>
    </row>
    <row r="219" spans="1:78" ht="18.95" customHeight="1">
      <c r="A219" s="9">
        <v>7</v>
      </c>
      <c r="B219" s="37"/>
      <c r="C219" s="97" t="s">
        <v>61</v>
      </c>
      <c r="D219" s="41" t="str">
        <f t="shared" si="183"/>
        <v/>
      </c>
      <c r="E219" s="41" t="str">
        <f t="shared" si="184"/>
        <v/>
      </c>
      <c r="F219" s="64" t="str">
        <f t="shared" si="185"/>
        <v/>
      </c>
      <c r="G219" s="64" t="str">
        <f t="shared" si="186"/>
        <v xml:space="preserve"> </v>
      </c>
      <c r="H219" s="426"/>
      <c r="I219" s="9">
        <v>7</v>
      </c>
      <c r="J219" s="37"/>
      <c r="K219" s="97" t="s">
        <v>61</v>
      </c>
      <c r="L219" s="41" t="str">
        <f t="shared" si="187"/>
        <v/>
      </c>
      <c r="M219" s="41" t="str">
        <f t="shared" si="188"/>
        <v/>
      </c>
      <c r="N219" s="64" t="str">
        <f t="shared" si="189"/>
        <v/>
      </c>
      <c r="O219" s="64" t="str">
        <f t="shared" si="190"/>
        <v xml:space="preserve"> </v>
      </c>
      <c r="P219" s="2"/>
      <c r="Q219" s="48" t="s">
        <v>227</v>
      </c>
      <c r="R219" s="48" t="s">
        <v>228</v>
      </c>
      <c r="S219" s="48">
        <f>IF(Q219=B213,8)+IF(Q219=B214,7)+IF(Q219=B215,6)+IF(Q219=B216,5)+IF(Q219=B217,4)+IF(Q219=B218,3)+IF(Q219=B219,2)+IF(Q219=B220,1)+IF(R219=B213,8)+IF(R219=B214,7)+IF(R219=B215,6)+IF(R219=B216,5)+IF(R219=B217,4)+IF(R219=B218,3)+IF(R219=B219,2)+IF(R219=B220,1)</f>
        <v>0</v>
      </c>
      <c r="T219" s="48">
        <f>IF(R219=J213,8)+IF(R219=J214,7)+IF(R219=J215,6)+IF(R219=J216,5)+IF(R219=J217,4)+IF(R219=J218,3)+IF(R219=J219,2)+IF(R219=J220,1)+IF(Q219=J213,8)+IF(Q219=J214,7)+IF(Q219=J215,6)+IF(Q219=J216,5)+IF(Q219=J217,4)+IF(Q219=J218,3)+IF(Q219=J219,2)+IF(Q219=J220,1)</f>
        <v>0</v>
      </c>
      <c r="U219" s="2"/>
      <c r="V219" s="12"/>
      <c r="W219" s="12"/>
      <c r="X219" s="12"/>
      <c r="Y219" s="12"/>
      <c r="Z219" s="12"/>
      <c r="AA219" s="12"/>
      <c r="AB219" s="191">
        <f>S219+T219</f>
        <v>0</v>
      </c>
      <c r="AC219" s="12"/>
      <c r="AD219" s="2"/>
      <c r="AE219" s="397" t="s">
        <v>221</v>
      </c>
      <c r="AF219" s="12" t="s">
        <v>1</v>
      </c>
      <c r="AG219" s="12" t="s">
        <v>0</v>
      </c>
      <c r="AH219" s="12" t="e">
        <f>VLOOKUP(AG219,BIC!$AL$51:$AX$76,13,FALSE)</f>
        <v>#N/A</v>
      </c>
      <c r="AI219" s="12" t="s">
        <v>1</v>
      </c>
      <c r="AJ219" s="12" t="s">
        <v>0</v>
      </c>
      <c r="AK219" s="12" t="e">
        <f>VLOOKUP(AJ219,BIC!$AP$51:$AX$76,9,FALSE)</f>
        <v>#N/A</v>
      </c>
      <c r="AL219" s="12" t="s">
        <v>1</v>
      </c>
      <c r="AM219" s="12" t="s">
        <v>0</v>
      </c>
      <c r="AN219" s="12" t="e">
        <f>VLOOKUP(AM219,BIC!$AN$51:$AX$76,11,FALSE)</f>
        <v>#N/A</v>
      </c>
      <c r="AO219" s="12" t="s">
        <v>1</v>
      </c>
      <c r="AP219" s="12" t="s">
        <v>0</v>
      </c>
      <c r="AQ219" s="12" t="e">
        <f>VLOOKUP(AP219,BIC!$AR$51:$AX$76,7,FALSE)</f>
        <v>#N/A</v>
      </c>
      <c r="AR219" s="12" t="s">
        <v>1</v>
      </c>
      <c r="AS219" s="12" t="s">
        <v>0</v>
      </c>
      <c r="AT219" s="12" t="e">
        <f>VLOOKUP(AS219,BIC!$AJ$51:$AX$76,15,FALSE)</f>
        <v>#N/A</v>
      </c>
      <c r="AU219" s="12" t="s">
        <v>1</v>
      </c>
      <c r="AV219" s="12" t="s">
        <v>0</v>
      </c>
      <c r="AW219" s="12" t="e">
        <f>VLOOKUP(AV219,BIC!$AI$51:$AX$76,16,FALSE)</f>
        <v>#N/A</v>
      </c>
      <c r="AX219" s="12" t="s">
        <v>1</v>
      </c>
      <c r="AY219" s="12" t="s">
        <v>0</v>
      </c>
      <c r="AZ219" s="12" t="str">
        <f>'MATCH DETAILS'!B7</f>
        <v>BICESTER</v>
      </c>
      <c r="BA219" s="12">
        <v>1</v>
      </c>
      <c r="BB219" s="12" t="e">
        <f>VLOOKUP(BA219,BIC!$AS$51:$AX$76,6,FALSE)</f>
        <v>#N/A</v>
      </c>
      <c r="BC219" s="12">
        <v>2</v>
      </c>
      <c r="BD219" s="12" t="e">
        <f>VLOOKUP(BC219,BIC!$AS$51:$AX$76,6,FALSE)</f>
        <v>#N/A</v>
      </c>
      <c r="BE219" s="12">
        <v>3</v>
      </c>
      <c r="BF219" s="12" t="e">
        <f>VLOOKUP(BE219,BIC!$AS$51:$AX$76,6,FALSE)</f>
        <v>#N/A</v>
      </c>
      <c r="BG219" s="12">
        <v>4</v>
      </c>
      <c r="BH219" s="12" t="e">
        <f>VLOOKUP(BG219,BIC!$AS$51:$AX$76,6,FALSE)</f>
        <v>#N/A</v>
      </c>
      <c r="BJ219" s="86" t="str">
        <f t="shared" si="191"/>
        <v xml:space="preserve">U17 </v>
      </c>
      <c r="BK219" s="89">
        <f t="shared" si="193"/>
        <v>12</v>
      </c>
      <c r="BL219" s="89">
        <f t="shared" si="193"/>
        <v>24.5</v>
      </c>
      <c r="BM219" s="89">
        <f t="shared" si="193"/>
        <v>55.5</v>
      </c>
      <c r="BN219" s="90">
        <f t="shared" si="193"/>
        <v>1.5046296296296294E-3</v>
      </c>
      <c r="BO219" s="90">
        <f t="shared" si="193"/>
        <v>3.1828703703703702E-3</v>
      </c>
      <c r="BP219" s="89" t="str">
        <f t="shared" si="193"/>
        <v>-</v>
      </c>
      <c r="BQ219" s="89" t="str">
        <f t="shared" si="193"/>
        <v>-</v>
      </c>
      <c r="BR219" s="89">
        <f t="shared" si="193"/>
        <v>16</v>
      </c>
      <c r="BS219" s="89">
        <f t="shared" si="193"/>
        <v>65</v>
      </c>
      <c r="BT219" s="89">
        <f t="shared" si="193"/>
        <v>1.65</v>
      </c>
      <c r="BU219" s="89">
        <f t="shared" si="193"/>
        <v>5.4</v>
      </c>
      <c r="BV219" s="89">
        <f t="shared" si="193"/>
        <v>10</v>
      </c>
      <c r="BW219" s="89">
        <f t="shared" si="193"/>
        <v>25</v>
      </c>
      <c r="BX219" s="89">
        <f t="shared" si="193"/>
        <v>35</v>
      </c>
      <c r="BY219" s="89">
        <f t="shared" si="193"/>
        <v>47</v>
      </c>
      <c r="BZ219" s="89">
        <f t="shared" si="193"/>
        <v>11</v>
      </c>
    </row>
    <row r="220" spans="1:78" ht="18.95" customHeight="1">
      <c r="A220" s="9">
        <v>8</v>
      </c>
      <c r="B220" s="37"/>
      <c r="C220" s="97" t="s">
        <v>61</v>
      </c>
      <c r="D220" s="41" t="str">
        <f t="shared" si="183"/>
        <v/>
      </c>
      <c r="E220" s="41" t="str">
        <f t="shared" si="184"/>
        <v/>
      </c>
      <c r="F220" s="64" t="str">
        <f t="shared" si="185"/>
        <v/>
      </c>
      <c r="G220" s="64" t="str">
        <f t="shared" si="186"/>
        <v xml:space="preserve"> </v>
      </c>
      <c r="H220" s="427"/>
      <c r="I220" s="9">
        <v>8</v>
      </c>
      <c r="J220" s="37"/>
      <c r="K220" s="97" t="s">
        <v>61</v>
      </c>
      <c r="L220" s="41" t="str">
        <f t="shared" si="187"/>
        <v/>
      </c>
      <c r="M220" s="41" t="str">
        <f t="shared" si="188"/>
        <v/>
      </c>
      <c r="N220" s="64" t="str">
        <f t="shared" si="189"/>
        <v/>
      </c>
      <c r="O220" s="64" t="str">
        <f t="shared" si="190"/>
        <v xml:space="preserve"> </v>
      </c>
      <c r="P220" s="2"/>
      <c r="Q220" s="48" t="s">
        <v>208</v>
      </c>
      <c r="R220" s="48" t="s">
        <v>211</v>
      </c>
      <c r="S220" s="48">
        <f>IF(Q220=B213,8)+IF(Q220=B214,7)+IF(Q220=B215,6)+IF(Q220=B216,5)+IF(Q220=B217,4)+IF(Q220=B218,3)+IF(Q220=B219,2)+IF(Q220=B220,1)+IF(R220=B213,8)+IF(R220=B214,7)+IF(R220=B215,6)+IF(R220=B216,5)+IF(R220=B217,4)+IF(R220=B218,3)+IF(R220=B219,2)+IF(R220=B220,1)</f>
        <v>0</v>
      </c>
      <c r="T220" s="48">
        <f>IF(R220=J213,8)+IF(R220=J214,7)+IF(R220=J215,6)+IF(R220=J216,5)+IF(R220=J217,4)+IF(R220=J218,3)+IF(R220=J219,2)+IF(R220=J220,1)+IF(Q220=J213,8)+IF(Q220=J214,7)+IF(Q220=J215,6)+IF(Q220=J216,5)+IF(Q220=J217,4)+IF(Q220=J218,3)+IF(Q220=J219,2)+IF(Q220=J220,1)</f>
        <v>0</v>
      </c>
      <c r="U220" s="2"/>
      <c r="V220" s="12"/>
      <c r="W220" s="12"/>
      <c r="X220" s="12"/>
      <c r="Y220" s="12"/>
      <c r="Z220" s="12"/>
      <c r="AA220" s="12"/>
      <c r="AB220" s="191"/>
      <c r="AC220" s="12">
        <f>S220+T220</f>
        <v>0</v>
      </c>
      <c r="AD220" s="2"/>
      <c r="AE220" s="397"/>
      <c r="AF220" s="12" t="s">
        <v>209</v>
      </c>
      <c r="AG220" s="12" t="s">
        <v>1</v>
      </c>
      <c r="AH220" s="12" t="e">
        <f>VLOOKUP(AG220,BIC!$AL$51:$AX$76,13,FALSE)</f>
        <v>#N/A</v>
      </c>
      <c r="AI220" s="12" t="s">
        <v>209</v>
      </c>
      <c r="AJ220" s="12" t="s">
        <v>1</v>
      </c>
      <c r="AK220" s="12" t="e">
        <f>VLOOKUP(AJ220,BIC!$AP$51:$AX$76,9,FALSE)</f>
        <v>#N/A</v>
      </c>
      <c r="AL220" s="12" t="s">
        <v>209</v>
      </c>
      <c r="AM220" s="12" t="s">
        <v>1</v>
      </c>
      <c r="AN220" s="12" t="e">
        <f>VLOOKUP(AM220,BIC!$AN$51:$AX$76,11,FALSE)</f>
        <v>#N/A</v>
      </c>
      <c r="AO220" s="12" t="s">
        <v>209</v>
      </c>
      <c r="AP220" s="12" t="s">
        <v>1</v>
      </c>
      <c r="AQ220" s="12" t="e">
        <f>VLOOKUP(AP220,BIC!$AR$51:$AX$76,7,FALSE)</f>
        <v>#N/A</v>
      </c>
      <c r="AR220" s="12" t="s">
        <v>209</v>
      </c>
      <c r="AS220" s="12" t="s">
        <v>1</v>
      </c>
      <c r="AT220" s="12" t="e">
        <f>VLOOKUP(AS220,BIC!$AJ$51:$AX$76,15,FALSE)</f>
        <v>#N/A</v>
      </c>
      <c r="AU220" s="12" t="s">
        <v>209</v>
      </c>
      <c r="AV220" s="12" t="s">
        <v>1</v>
      </c>
      <c r="AW220" s="12" t="e">
        <f>VLOOKUP(AV220,BIC!$AI$51:$AX$76,16,FALSE)</f>
        <v>#N/A</v>
      </c>
      <c r="AX220" s="12" t="s">
        <v>209</v>
      </c>
      <c r="AY220" s="12" t="s">
        <v>1</v>
      </c>
      <c r="AZ220" s="12" t="str">
        <f>'MATCH DETAILS'!B7</f>
        <v>BICESTER</v>
      </c>
      <c r="BA220" s="12">
        <v>1</v>
      </c>
      <c r="BB220" s="12" t="e">
        <f>VLOOKUP(BA220,BIC!$AS$51:$AX$76,6,FALSE)</f>
        <v>#N/A</v>
      </c>
      <c r="BC220" s="12">
        <v>2</v>
      </c>
      <c r="BD220" s="12" t="e">
        <f>VLOOKUP(BC220,BIC!$AS$51:$AX$76,6,FALSE)</f>
        <v>#N/A</v>
      </c>
      <c r="BE220" s="12">
        <v>3</v>
      </c>
      <c r="BF220" s="12" t="e">
        <f>VLOOKUP(BE220,BIC!$AS$51:$AX$76,6,FALSE)</f>
        <v>#N/A</v>
      </c>
      <c r="BG220" s="12">
        <v>4</v>
      </c>
      <c r="BH220" s="12" t="e">
        <f>VLOOKUP(BG220,BIC!$AS$51:$AX$76,6,FALSE)</f>
        <v>#N/A</v>
      </c>
      <c r="BJ220" s="86" t="str">
        <f t="shared" ref="BJ220:BZ220" si="194">BJ219</f>
        <v xml:space="preserve">U17 </v>
      </c>
      <c r="BK220" s="89">
        <f t="shared" si="194"/>
        <v>12</v>
      </c>
      <c r="BL220" s="89">
        <f t="shared" si="194"/>
        <v>24.5</v>
      </c>
      <c r="BM220" s="89">
        <f t="shared" si="194"/>
        <v>55.5</v>
      </c>
      <c r="BN220" s="90">
        <f t="shared" si="194"/>
        <v>1.5046296296296294E-3</v>
      </c>
      <c r="BO220" s="90">
        <f t="shared" si="194"/>
        <v>3.1828703703703702E-3</v>
      </c>
      <c r="BP220" s="89" t="str">
        <f t="shared" si="194"/>
        <v>-</v>
      </c>
      <c r="BQ220" s="89" t="str">
        <f t="shared" si="194"/>
        <v>-</v>
      </c>
      <c r="BR220" s="89">
        <f t="shared" si="194"/>
        <v>16</v>
      </c>
      <c r="BS220" s="89">
        <f t="shared" si="194"/>
        <v>65</v>
      </c>
      <c r="BT220" s="89">
        <f t="shared" si="194"/>
        <v>1.65</v>
      </c>
      <c r="BU220" s="89">
        <f t="shared" si="194"/>
        <v>5.4</v>
      </c>
      <c r="BV220" s="89">
        <f t="shared" si="194"/>
        <v>10</v>
      </c>
      <c r="BW220" s="89">
        <f t="shared" si="194"/>
        <v>25</v>
      </c>
      <c r="BX220" s="89">
        <f t="shared" si="194"/>
        <v>35</v>
      </c>
      <c r="BY220" s="89">
        <f t="shared" si="194"/>
        <v>47</v>
      </c>
      <c r="BZ220" s="89">
        <f t="shared" si="194"/>
        <v>11</v>
      </c>
    </row>
    <row r="221" spans="1:78" ht="18.95" customHeight="1">
      <c r="A221" s="206" t="s">
        <v>0</v>
      </c>
      <c r="B221" s="422" t="s">
        <v>170</v>
      </c>
      <c r="C221" s="423"/>
      <c r="D221" s="423"/>
      <c r="E221" s="423"/>
      <c r="F221" s="423"/>
      <c r="G221" s="424"/>
      <c r="H221" s="207"/>
      <c r="I221" s="206" t="s">
        <v>1</v>
      </c>
      <c r="J221" s="422" t="str">
        <f>B221</f>
        <v>UNDER 17 MEN 200m</v>
      </c>
      <c r="K221" s="423"/>
      <c r="L221" s="423"/>
      <c r="M221" s="423"/>
      <c r="N221" s="423"/>
      <c r="O221" s="424"/>
      <c r="P221" s="2"/>
      <c r="Q221" s="96"/>
      <c r="R221" s="96"/>
      <c r="S221" s="48"/>
      <c r="T221" s="48"/>
      <c r="U221" s="2"/>
      <c r="V221" s="12"/>
      <c r="W221" s="12"/>
      <c r="X221" s="12"/>
      <c r="Y221" s="12"/>
      <c r="Z221" s="12"/>
      <c r="AA221" s="12"/>
      <c r="AB221" s="191"/>
      <c r="AC221" s="12"/>
      <c r="AD221" s="2"/>
      <c r="AE221" s="397" t="s">
        <v>257</v>
      </c>
      <c r="AF221" s="265" t="s">
        <v>258</v>
      </c>
      <c r="AG221" s="12" t="s">
        <v>0</v>
      </c>
      <c r="AH221" s="12" t="str">
        <f>VLOOKUP(AG221,'T K'!$AL$51:$AX$76,13,FALSE)</f>
        <v>George Hunter</v>
      </c>
      <c r="AI221" s="265" t="str">
        <f>AF221</f>
        <v>X</v>
      </c>
      <c r="AJ221" s="12" t="s">
        <v>0</v>
      </c>
      <c r="AK221" s="12" t="str">
        <f>VLOOKUP(AJ221,'T K'!$AP$51:$AX$76,9,FALSE)</f>
        <v>George Hunter</v>
      </c>
      <c r="AL221" s="265" t="str">
        <f>AI221</f>
        <v>X</v>
      </c>
      <c r="AM221" s="12" t="s">
        <v>0</v>
      </c>
      <c r="AN221" s="12" t="str">
        <f>VLOOKUP(AM221,'T K'!$AN$51:$AX$76,11,FALSE)</f>
        <v>Josh Willock</v>
      </c>
      <c r="AO221" s="265" t="str">
        <f>AL221</f>
        <v>X</v>
      </c>
      <c r="AP221" s="12" t="s">
        <v>0</v>
      </c>
      <c r="AQ221" s="12" t="str">
        <f>VLOOKUP(AP221,'T K'!$AR$51:$AX$76,7,FALSE)</f>
        <v>Alex Hanson</v>
      </c>
      <c r="AR221" s="265" t="str">
        <f>AO221</f>
        <v>X</v>
      </c>
      <c r="AS221" s="12" t="s">
        <v>0</v>
      </c>
      <c r="AT221" s="12" t="str">
        <f>VLOOKUP(AS221,'T K'!$AJ$51:$AX$76,15,FALSE)</f>
        <v>Alex Hanson</v>
      </c>
      <c r="AU221" s="265" t="str">
        <f>AR221</f>
        <v>X</v>
      </c>
      <c r="AV221" s="12" t="s">
        <v>0</v>
      </c>
      <c r="AW221" s="12" t="e">
        <f>VLOOKUP(AV221,'T K'!$AI$51:$AX$76,16,FALSE)</f>
        <v>#N/A</v>
      </c>
      <c r="AX221" s="265" t="str">
        <f>AU221</f>
        <v>X</v>
      </c>
      <c r="AY221" s="12" t="s">
        <v>0</v>
      </c>
      <c r="AZ221" s="12" t="str">
        <f>'MATCH DETAILS'!B8</f>
        <v>TEAM KENNET</v>
      </c>
      <c r="BA221" s="12">
        <v>1</v>
      </c>
      <c r="BB221" s="12" t="str">
        <f>VLOOKUP(BA221,'T K'!$AS$51:$AX$76,6,FALSE)</f>
        <v>Josh Willock</v>
      </c>
      <c r="BC221" s="12">
        <v>2</v>
      </c>
      <c r="BD221" s="12" t="str">
        <f>VLOOKUP(BC221,'T K'!$AS$51:$AX$76,6,FALSE)</f>
        <v>George Biggs</v>
      </c>
      <c r="BE221" s="12">
        <v>3</v>
      </c>
      <c r="BF221" s="12" t="str">
        <f>VLOOKUP(BE221,'T K'!$AS$51:$AX$76,6,FALSE)</f>
        <v>George Hunter</v>
      </c>
      <c r="BG221" s="12">
        <v>4</v>
      </c>
      <c r="BH221" s="12" t="str">
        <f>VLOOKUP(BG221,'T K'!$AS$51:$AX$76,6,FALSE)</f>
        <v>Christian Randall</v>
      </c>
    </row>
    <row r="222" spans="1:78" ht="18.95" customHeight="1">
      <c r="A222" s="9">
        <v>1</v>
      </c>
      <c r="B222" s="37"/>
      <c r="C222" s="97" t="s">
        <v>61</v>
      </c>
      <c r="D222" s="41" t="str">
        <f>IF(B222=0,"",VLOOKUP(B222,$AI$215:$AK$230,3,FALSE))</f>
        <v/>
      </c>
      <c r="E222" s="41" t="str">
        <f>IF(B222=0,"",VLOOKUP(B222,$AU$8:$AW$23,3,FALSE))</f>
        <v/>
      </c>
      <c r="F222" s="64" t="str">
        <f>IF(C222="","",IF($AU$254="F"," ",IF($AU$254="T",IF(C222&lt;=$AK$254,"G1",IF(C222&lt;=$AN$254,"G2",IF(C222&lt;=$AQ$254,"G3",IF(C222&lt;=$AT$254,"G4","")))))))</f>
        <v/>
      </c>
      <c r="G222" s="64" t="str">
        <f>IF(C222&lt;=BL213,"AW"," ")</f>
        <v xml:space="preserve"> </v>
      </c>
      <c r="H222" s="425"/>
      <c r="I222" s="9">
        <v>1</v>
      </c>
      <c r="J222" s="37"/>
      <c r="K222" s="97" t="s">
        <v>61</v>
      </c>
      <c r="L222" s="41" t="str">
        <f>IF(J222=0,"",VLOOKUP(J222,$AI$215:$AK$230,3,FALSE))</f>
        <v/>
      </c>
      <c r="M222" s="41" t="str">
        <f>IF(J222=0,"",VLOOKUP(J222,$AU$8:$AW$23,3,FALSE))</f>
        <v/>
      </c>
      <c r="N222" s="64" t="str">
        <f>IF(K222="","",IF($AU$254="F"," ",IF($AU$254="T",IF(K222&lt;=$AK$254,"G1",IF(K222&lt;=$AN$254,"G2",IF(K222&lt;=$AQ$254,"G3",IF(K222&lt;=$AT$254,"G4","")))))))</f>
        <v/>
      </c>
      <c r="O222" s="64" t="str">
        <f>IF(K222&lt;=BL213,"AW"," ")</f>
        <v xml:space="preserve"> </v>
      </c>
      <c r="P222" s="2"/>
      <c r="Q222" s="192" t="s">
        <v>0</v>
      </c>
      <c r="R222" s="192" t="s">
        <v>210</v>
      </c>
      <c r="S222" s="192">
        <f>IF(Q222=B222,8)+IF(Q222=B223,7)+IF(Q222=B224,6)+IF(Q222=B225,5)+IF(Q222=B226,4)+IF(Q222=B227,3)+IF(Q222=B228,2)+IF(Q222=B229,1)+IF(R222=B222,8)+IF(R222=B223,7)+IF(R222=B224,6)+IF(R222=B225,5)+IF(R222=B226,4)+IF(R222=B227,3)+IF(R222=B228,2)+IF(R222=B229,1)</f>
        <v>0</v>
      </c>
      <c r="T222" s="192">
        <f>IF(Q222=J222,8)+IF(Q222=J223,7)+IF(Q222=J224,6)+IF(Q222=J225,5)+IF(Q222=J226,4)+IF(Q222=J227,3)+IF(Q222=J228,2)+IF(Q222=J229,1)+IF(R222=J222,8)+IF(R222=J223,7)+IF(R222=J224,6)+IF(R222=J225,5)+IF(R222=J226,4)+IF(R222=J227,3)+IF(R222=J228,2)+IF(R222=J229,1)</f>
        <v>0</v>
      </c>
      <c r="U222" s="2"/>
      <c r="V222" s="95">
        <f>S222+T222</f>
        <v>0</v>
      </c>
      <c r="W222" s="12"/>
      <c r="X222" s="12"/>
      <c r="Y222" s="12"/>
      <c r="Z222" s="12"/>
      <c r="AA222" s="12"/>
      <c r="AB222" s="191"/>
      <c r="AC222" s="12"/>
      <c r="AD222" s="2"/>
      <c r="AE222" s="397"/>
      <c r="AF222" s="265" t="s">
        <v>259</v>
      </c>
      <c r="AG222" s="12" t="s">
        <v>1</v>
      </c>
      <c r="AH222" s="12" t="str">
        <f>VLOOKUP(AG222,'T K'!$AL$51:$AX$76,13,FALSE)</f>
        <v>George Biggs</v>
      </c>
      <c r="AI222" s="265" t="str">
        <f>AF222</f>
        <v>XX</v>
      </c>
      <c r="AJ222" s="12" t="s">
        <v>1</v>
      </c>
      <c r="AK222" s="12" t="str">
        <f>VLOOKUP(AJ222,'T K'!$AP$51:$AX$76,9,FALSE)</f>
        <v>George Biggs</v>
      </c>
      <c r="AL222" s="265" t="str">
        <f>AI222</f>
        <v>XX</v>
      </c>
      <c r="AM222" s="12" t="s">
        <v>1</v>
      </c>
      <c r="AN222" s="12" t="str">
        <f>VLOOKUP(AM222,'T K'!$AN$51:$AX$76,11,FALSE)</f>
        <v>Callum oNeill</v>
      </c>
      <c r="AO222" s="265" t="str">
        <f>AL222</f>
        <v>XX</v>
      </c>
      <c r="AP222" s="12" t="s">
        <v>1</v>
      </c>
      <c r="AQ222" s="12" t="e">
        <f>VLOOKUP(AP222,'T K'!$AR$51:$AX$76,7,FALSE)</f>
        <v>#N/A</v>
      </c>
      <c r="AR222" s="265" t="str">
        <f>AO222</f>
        <v>XX</v>
      </c>
      <c r="AS222" s="12" t="s">
        <v>1</v>
      </c>
      <c r="AT222" s="12" t="str">
        <f>VLOOKUP(AS222,'T K'!$AJ$51:$AX$76,15,FALSE)</f>
        <v>Callum oNeill</v>
      </c>
      <c r="AU222" s="265" t="str">
        <f>AR222</f>
        <v>XX</v>
      </c>
      <c r="AV222" s="12" t="s">
        <v>1</v>
      </c>
      <c r="AW222" s="12" t="e">
        <f>VLOOKUP(AV222,'T K'!$AI$51:$AX$76,16,FALSE)</f>
        <v>#N/A</v>
      </c>
      <c r="AX222" s="265" t="str">
        <f>AU222</f>
        <v>XX</v>
      </c>
      <c r="AY222" s="12" t="s">
        <v>1</v>
      </c>
      <c r="AZ222" s="12" t="str">
        <f>'MATCH DETAILS'!B8</f>
        <v>TEAM KENNET</v>
      </c>
      <c r="BA222" s="12">
        <v>1</v>
      </c>
      <c r="BB222" s="12" t="str">
        <f>VLOOKUP(BA222,'T K'!$AS$51:$AX$76,6,FALSE)</f>
        <v>Josh Willock</v>
      </c>
      <c r="BC222" s="12">
        <v>2</v>
      </c>
      <c r="BD222" s="12" t="str">
        <f>VLOOKUP(BC222,'T K'!$AS$51:$AX$76,6,FALSE)</f>
        <v>George Biggs</v>
      </c>
      <c r="BE222" s="12">
        <v>3</v>
      </c>
      <c r="BF222" s="12" t="str">
        <f>VLOOKUP(BE222,'T K'!$AS$51:$AX$76,6,FALSE)</f>
        <v>George Hunter</v>
      </c>
      <c r="BG222" s="12">
        <v>4</v>
      </c>
      <c r="BH222" s="12" t="str">
        <f>VLOOKUP(BG222,'T K'!$AS$51:$AX$76,6,FALSE)</f>
        <v>Christian Randall</v>
      </c>
    </row>
    <row r="223" spans="1:78" ht="18.95" customHeight="1">
      <c r="A223" s="9">
        <v>2</v>
      </c>
      <c r="B223" s="37"/>
      <c r="C223" s="97" t="s">
        <v>61</v>
      </c>
      <c r="D223" s="41" t="str">
        <f t="shared" ref="D223:D229" si="195">IF(B223=0,"",VLOOKUP(B223,$AI$215:$AK$230,3,FALSE))</f>
        <v/>
      </c>
      <c r="E223" s="41" t="str">
        <f t="shared" ref="E223:E229" si="196">IF(B223=0,"",VLOOKUP(B223,$AU$8:$AW$23,3,FALSE))</f>
        <v/>
      </c>
      <c r="F223" s="64" t="str">
        <f t="shared" ref="F223:F229" si="197">IF(C223="","",IF($AU$254="F"," ",IF($AU$254="T",IF(C223&lt;=$AK$254,"G1",IF(C223&lt;=$AN$254,"G2",IF(C223&lt;=$AQ$254,"G3",IF(C223&lt;=$AT$254,"G4","")))))))</f>
        <v/>
      </c>
      <c r="G223" s="64" t="str">
        <f t="shared" ref="G223:G229" si="198">IF(C223&lt;=BL214,"AW"," ")</f>
        <v xml:space="preserve"> </v>
      </c>
      <c r="H223" s="426"/>
      <c r="I223" s="9">
        <v>2</v>
      </c>
      <c r="J223" s="37"/>
      <c r="K223" s="97" t="s">
        <v>61</v>
      </c>
      <c r="L223" s="41" t="str">
        <f t="shared" ref="L223:L229" si="199">IF(J223=0,"",VLOOKUP(J223,$AI$215:$AK$230,3,FALSE))</f>
        <v/>
      </c>
      <c r="M223" s="41" t="str">
        <f t="shared" ref="M223:M229" si="200">IF(J223=0,"",VLOOKUP(J223,$AU$8:$AW$23,3,FALSE))</f>
        <v/>
      </c>
      <c r="N223" s="64" t="str">
        <f t="shared" ref="N223:N229" si="201">IF(K223="","",IF($AU$254="F"," ",IF($AU$254="T",IF(K223&lt;=$AK$254,"G1",IF(K223&lt;=$AN$254,"G2",IF(K223&lt;=$AQ$254,"G3",IF(K223&lt;=$AT$254,"G4","")))))))</f>
        <v/>
      </c>
      <c r="O223" s="64" t="str">
        <f t="shared" ref="O223:O229" si="202">IF(K223&lt;=BL214,"AW"," ")</f>
        <v xml:space="preserve"> </v>
      </c>
      <c r="P223" s="2"/>
      <c r="Q223" s="48" t="s">
        <v>190</v>
      </c>
      <c r="R223" s="48" t="s">
        <v>191</v>
      </c>
      <c r="S223" s="48">
        <f>IF(Q223=B222,8)+IF(Q223=B223,7)+IF(Q223=B224,6)+IF(Q223=B225,5)+IF(Q223=B226,4)+IF(Q223=B227,3)+IF(Q223=B228,2)+IF(Q223=B229,1)+IF(R223=B222,8)+IF(R223=B223,7)+IF(R223=B224,6)+IF(R223=B225,5)+IF(R223=B226,4)+IF(R223=B227,3)+IF(R223=B228,2)+IF(R223=B229,1)</f>
        <v>0</v>
      </c>
      <c r="T223" s="48">
        <f>IF(R223=J222,8)+IF(R223=J223,7)+IF(R223=J224,6)+IF(R223=J225,5)+IF(R223=J226,4)+IF(R223=J227,3)+IF(R223=J228,2)+IF(R223=J229,1)+IF(Q223=J222,8)+IF(Q223=J223,7)+IF(Q223=J224,6)+IF(Q223=J225,5)+IF(Q223=J226,4)+IF(Q223=J227,3)+IF(Q223=J228,2)+IF(Q223=J229,1)</f>
        <v>0</v>
      </c>
      <c r="U223" s="2"/>
      <c r="V223" s="12"/>
      <c r="W223" s="12">
        <f>S223+T223</f>
        <v>0</v>
      </c>
      <c r="X223" s="12"/>
      <c r="Y223" s="12"/>
      <c r="Z223" s="12"/>
      <c r="AA223" s="12"/>
      <c r="AB223" s="191"/>
      <c r="AC223" s="12"/>
      <c r="AD223" s="2"/>
      <c r="AE223" s="397" t="s">
        <v>216</v>
      </c>
      <c r="AF223" s="12" t="s">
        <v>20</v>
      </c>
      <c r="AG223" s="12" t="s">
        <v>0</v>
      </c>
      <c r="AH223" s="12" t="str">
        <f>VLOOKUP(AG223,'OXF C'!$AL$51:$AX$76,13,FALSE)</f>
        <v>Ben Thorne</v>
      </c>
      <c r="AI223" s="12" t="s">
        <v>20</v>
      </c>
      <c r="AJ223" s="12" t="s">
        <v>0</v>
      </c>
      <c r="AK223" s="12" t="str">
        <f>VLOOKUP(AJ223,'OXF C'!$AP$51:$AX$76,9,FALSE)</f>
        <v>Lewis Thorne</v>
      </c>
      <c r="AL223" s="12" t="s">
        <v>20</v>
      </c>
      <c r="AM223" s="12" t="s">
        <v>0</v>
      </c>
      <c r="AN223" s="12" t="str">
        <f>VLOOKUP(AM223,'OXF C'!$AN$51:$AX$76,11,FALSE)</f>
        <v>Lewis Thorne</v>
      </c>
      <c r="AO223" s="12" t="s">
        <v>20</v>
      </c>
      <c r="AP223" s="12" t="s">
        <v>0</v>
      </c>
      <c r="AQ223" s="12" t="str">
        <f>VLOOKUP(AP223,'OXF C'!$AR$51:$AX$76,7,FALSE)</f>
        <v>George Trotter</v>
      </c>
      <c r="AR223" s="12" t="s">
        <v>20</v>
      </c>
      <c r="AS223" s="12" t="s">
        <v>0</v>
      </c>
      <c r="AT223" s="12" t="str">
        <f>VLOOKUP(AS223,'OXF C'!$AJ$51:$AX$76,15,FALSE)</f>
        <v>Nat Jones</v>
      </c>
      <c r="AU223" s="12" t="s">
        <v>20</v>
      </c>
      <c r="AV223" s="12" t="s">
        <v>0</v>
      </c>
      <c r="AW223" s="12" t="str">
        <f>VLOOKUP(AV223,'OXF C'!$AI$51:$AX$76,16,FALSE)</f>
        <v>Aidan Whiting</v>
      </c>
      <c r="AX223" s="12" t="s">
        <v>20</v>
      </c>
      <c r="AY223" s="12" t="s">
        <v>0</v>
      </c>
      <c r="AZ223" s="12" t="str">
        <f>'MATCH DETAILS'!B9</f>
        <v>OXFORD CITY</v>
      </c>
      <c r="BA223" s="12">
        <v>1</v>
      </c>
      <c r="BB223" s="12" t="str">
        <f>VLOOKUP(BA223,'OXF C'!$AS$51:$AX$76,6,FALSE)</f>
        <v>Aidan Whiting</v>
      </c>
      <c r="BC223" s="12">
        <v>2</v>
      </c>
      <c r="BD223" s="12" t="str">
        <f>VLOOKUP(BC223,'OXF C'!$AS$51:$AX$76,6,FALSE)</f>
        <v>Ben Thorne</v>
      </c>
      <c r="BE223" s="12">
        <v>3</v>
      </c>
      <c r="BF223" s="12" t="str">
        <f>VLOOKUP(BE223,'OXF C'!$AS$51:$AX$76,6,FALSE)</f>
        <v>Tim Stephens</v>
      </c>
      <c r="BG223" s="12">
        <v>4</v>
      </c>
      <c r="BH223" s="12" t="str">
        <f>VLOOKUP(BG223,'OXF C'!$AS$51:$AX$76,6,FALSE)</f>
        <v>Lewis Thorne</v>
      </c>
    </row>
    <row r="224" spans="1:78" ht="18.95" customHeight="1">
      <c r="A224" s="9">
        <v>3</v>
      </c>
      <c r="B224" s="37"/>
      <c r="C224" s="97" t="s">
        <v>61</v>
      </c>
      <c r="D224" s="41" t="str">
        <f t="shared" si="195"/>
        <v/>
      </c>
      <c r="E224" s="41" t="str">
        <f t="shared" si="196"/>
        <v/>
      </c>
      <c r="F224" s="64" t="str">
        <f t="shared" si="197"/>
        <v/>
      </c>
      <c r="G224" s="64" t="str">
        <f t="shared" si="198"/>
        <v xml:space="preserve"> </v>
      </c>
      <c r="H224" s="426"/>
      <c r="I224" s="9">
        <v>3</v>
      </c>
      <c r="J224" s="37"/>
      <c r="K224" s="97" t="s">
        <v>61</v>
      </c>
      <c r="L224" s="41" t="str">
        <f t="shared" si="199"/>
        <v/>
      </c>
      <c r="M224" s="41" t="str">
        <f t="shared" si="200"/>
        <v/>
      </c>
      <c r="N224" s="64" t="str">
        <f t="shared" si="201"/>
        <v/>
      </c>
      <c r="O224" s="64" t="str">
        <f t="shared" si="202"/>
        <v xml:space="preserve"> </v>
      </c>
      <c r="P224" s="2"/>
      <c r="Q224" s="48" t="s">
        <v>1</v>
      </c>
      <c r="R224" s="48" t="s">
        <v>209</v>
      </c>
      <c r="S224" s="48">
        <f>IF(Q224=B222,8)+IF(Q224=B223,7)+IF(Q224=B224,6)+IF(Q224=B225,5)+IF(Q224=B226,4)+IF(Q224=B227,3)+IF(Q224=B228,2)+IF(Q224=B229,1)+IF(R224=B222,8)+IF(R224=B223,7)+IF(R224=B224,6)+IF(R224=B225,5)+IF(R224=B226,4)+IF(R224=B227,3)+IF(R224=B228,2)+IF(R224=B229,1)</f>
        <v>0</v>
      </c>
      <c r="T224" s="48">
        <f>IF(R224=J222,8)+IF(R224=J223,7)+IF(R224=J224,6)+IF(R224=J225,5)+IF(R224=J226,4)+IF(R224=J227,3)+IF(R224=J228,2)+IF(R224=J229,1)+IF(Q224=J222,8)+IF(Q224=J223,7)+IF(Q224=J224,6)+IF(Q224=J225,5)+IF(Q224=J226,4)+IF(Q224=J227,3)+IF(Q224=J228,2)+IF(Q224=J229,1)</f>
        <v>0</v>
      </c>
      <c r="U224" s="2"/>
      <c r="V224" s="12"/>
      <c r="W224" s="12"/>
      <c r="X224" s="12">
        <f>S224+T224</f>
        <v>0</v>
      </c>
      <c r="Y224" s="12"/>
      <c r="Z224" s="12"/>
      <c r="AA224" s="12"/>
      <c r="AB224" s="191"/>
      <c r="AC224" s="12"/>
      <c r="AD224" s="2"/>
      <c r="AE224" s="397"/>
      <c r="AF224" s="12" t="s">
        <v>19</v>
      </c>
      <c r="AG224" s="12" t="s">
        <v>1</v>
      </c>
      <c r="AH224" s="12" t="str">
        <f>VLOOKUP(AG224,'OXF C'!$AL$51:$AX$76,13,FALSE)</f>
        <v>Aidan Whiting</v>
      </c>
      <c r="AI224" s="12" t="s">
        <v>19</v>
      </c>
      <c r="AJ224" s="12" t="s">
        <v>1</v>
      </c>
      <c r="AK224" s="12" t="str">
        <f>VLOOKUP(AJ224,'OXF C'!$AP$51:$AX$76,9,FALSE)</f>
        <v>Ben Thorne</v>
      </c>
      <c r="AL224" s="12" t="s">
        <v>19</v>
      </c>
      <c r="AM224" s="12" t="s">
        <v>1</v>
      </c>
      <c r="AN224" s="12" t="str">
        <f>VLOOKUP(AM224,'OXF C'!$AN$51:$AX$76,11,FALSE)</f>
        <v>Tim Stephens</v>
      </c>
      <c r="AO224" s="12" t="s">
        <v>19</v>
      </c>
      <c r="AP224" s="12" t="s">
        <v>1</v>
      </c>
      <c r="AQ224" s="12" t="str">
        <f>VLOOKUP(AP224,'OXF C'!$AR$51:$AX$76,7,FALSE)</f>
        <v>Owen Blackford</v>
      </c>
      <c r="AR224" s="12" t="s">
        <v>19</v>
      </c>
      <c r="AS224" s="12" t="s">
        <v>1</v>
      </c>
      <c r="AT224" s="12" t="str">
        <f>VLOOKUP(AS224,'OXF C'!$AJ$51:$AX$76,15,FALSE)</f>
        <v>Owen Blackford</v>
      </c>
      <c r="AU224" s="12" t="s">
        <v>19</v>
      </c>
      <c r="AV224" s="12" t="s">
        <v>1</v>
      </c>
      <c r="AW224" s="12" t="str">
        <f>VLOOKUP(AV224,'OXF C'!$AI$51:$AX$76,16,FALSE)</f>
        <v>Tim Stephens</v>
      </c>
      <c r="AX224" s="12" t="s">
        <v>19</v>
      </c>
      <c r="AY224" s="12" t="s">
        <v>1</v>
      </c>
      <c r="AZ224" s="12" t="str">
        <f>'MATCH DETAILS'!B9</f>
        <v>OXFORD CITY</v>
      </c>
      <c r="BA224" s="12">
        <v>1</v>
      </c>
      <c r="BB224" s="12" t="str">
        <f>VLOOKUP(BA224,'OXF C'!$AS$51:$AX$76,6,FALSE)</f>
        <v>Aidan Whiting</v>
      </c>
      <c r="BC224" s="12">
        <v>2</v>
      </c>
      <c r="BD224" s="12" t="str">
        <f>VLOOKUP(BC224,'OXF C'!$AS$51:$AX$76,6,FALSE)</f>
        <v>Ben Thorne</v>
      </c>
      <c r="BE224" s="12">
        <v>3</v>
      </c>
      <c r="BF224" s="12" t="str">
        <f>VLOOKUP(BE224,'OXF C'!$AS$51:$AX$76,6,FALSE)</f>
        <v>Tim Stephens</v>
      </c>
      <c r="BG224" s="12">
        <v>4</v>
      </c>
      <c r="BH224" s="12" t="str">
        <f>VLOOKUP(BG224,'OXF C'!$AS$51:$AX$76,6,FALSE)</f>
        <v>Lewis Thorne</v>
      </c>
    </row>
    <row r="225" spans="1:60" ht="18.95" customHeight="1">
      <c r="A225" s="9">
        <v>4</v>
      </c>
      <c r="B225" s="37"/>
      <c r="C225" s="97" t="s">
        <v>61</v>
      </c>
      <c r="D225" s="41" t="str">
        <f t="shared" si="195"/>
        <v/>
      </c>
      <c r="E225" s="41" t="str">
        <f t="shared" si="196"/>
        <v/>
      </c>
      <c r="F225" s="64" t="str">
        <f t="shared" si="197"/>
        <v/>
      </c>
      <c r="G225" s="64" t="str">
        <f t="shared" si="198"/>
        <v xml:space="preserve"> </v>
      </c>
      <c r="H225" s="426"/>
      <c r="I225" s="9">
        <v>4</v>
      </c>
      <c r="J225" s="37"/>
      <c r="K225" s="97" t="s">
        <v>61</v>
      </c>
      <c r="L225" s="41" t="str">
        <f t="shared" si="199"/>
        <v/>
      </c>
      <c r="M225" s="41" t="str">
        <f t="shared" si="200"/>
        <v/>
      </c>
      <c r="N225" s="64" t="str">
        <f t="shared" si="201"/>
        <v/>
      </c>
      <c r="O225" s="64" t="str">
        <f t="shared" si="202"/>
        <v xml:space="preserve"> </v>
      </c>
      <c r="P225" s="2"/>
      <c r="Q225" s="264" t="s">
        <v>258</v>
      </c>
      <c r="R225" s="264" t="s">
        <v>259</v>
      </c>
      <c r="S225" s="48">
        <f>IF(Q225=B222,8)+IF(Q225=B223,7)+IF(Q225=B224,6)+IF(Q225=B225,5)+IF(Q225=B226,4)+IF(Q225=B227,3)+IF(Q225=B228,2)+IF(Q225=B229,1)+IF(R225=B222,8)+IF(R225=B223,7)+IF(R225=B224,6)+IF(R225=B225,5)+IF(R225=B226,4)+IF(R225=B227,3)+IF(R225=B228,2)+IF(R225=B229,1)</f>
        <v>0</v>
      </c>
      <c r="T225" s="48">
        <f>IF(R225=J222,8)+IF(R225=J223,7)+IF(R225=J224,6)+IF(R225=J225,5)+IF(R225=J226,4)+IF(R225=J227,3)+IF(R225=J228,2)+IF(R225=J229,1)+IF(Q225=J222,8)+IF(Q225=J223,7)+IF(Q225=J224,6)+IF(Q225=J225,5)+IF(Q225=J226,4)+IF(Q225=J227,3)+IF(Q225=J228,2)+IF(Q225=J229,1)</f>
        <v>0</v>
      </c>
      <c r="U225" s="2"/>
      <c r="V225" s="12"/>
      <c r="W225" s="12"/>
      <c r="X225" s="12"/>
      <c r="Y225" s="12">
        <f>S225+T225</f>
        <v>0</v>
      </c>
      <c r="Z225" s="12"/>
      <c r="AA225" s="12"/>
      <c r="AB225" s="191"/>
      <c r="AC225" s="12"/>
      <c r="AD225" s="2"/>
      <c r="AE225" s="397" t="s">
        <v>223</v>
      </c>
      <c r="AF225" s="12" t="s">
        <v>188</v>
      </c>
      <c r="AG225" s="12" t="s">
        <v>0</v>
      </c>
      <c r="AH225" s="12" t="e">
        <f>VLOOKUP(AG225,RAD!$AL$51:$AX$76,13,FALSE)</f>
        <v>#N/A</v>
      </c>
      <c r="AI225" s="12" t="s">
        <v>188</v>
      </c>
      <c r="AJ225" s="12" t="s">
        <v>0</v>
      </c>
      <c r="AK225" s="12" t="e">
        <f>VLOOKUP(AJ225,RAD!$AP$51:$AX$76,9,FALSE)</f>
        <v>#N/A</v>
      </c>
      <c r="AL225" s="12" t="s">
        <v>188</v>
      </c>
      <c r="AM225" s="12" t="s">
        <v>0</v>
      </c>
      <c r="AN225" s="12" t="e">
        <f>VLOOKUP(AM225,RAD!$AN$51:$AX$76,11,FALSE)</f>
        <v>#N/A</v>
      </c>
      <c r="AO225" s="12" t="s">
        <v>188</v>
      </c>
      <c r="AP225" s="12" t="s">
        <v>0</v>
      </c>
      <c r="AQ225" s="12" t="e">
        <f>VLOOKUP(AP225,RAD!$AR$51:$AX$76,7,FALSE)</f>
        <v>#N/A</v>
      </c>
      <c r="AR225" s="12" t="s">
        <v>188</v>
      </c>
      <c r="AS225" s="12" t="s">
        <v>0</v>
      </c>
      <c r="AT225" s="12" t="e">
        <f>VLOOKUP(AS225,RAD!$AJ$51:$AX$76,15,FALSE)</f>
        <v>#N/A</v>
      </c>
      <c r="AU225" s="12" t="s">
        <v>188</v>
      </c>
      <c r="AV225" s="12" t="s">
        <v>0</v>
      </c>
      <c r="AW225" s="12" t="e">
        <f>VLOOKUP(AV225,RAD!$AI$51:$AX$76,16,FALSE)</f>
        <v>#N/A</v>
      </c>
      <c r="AX225" s="12" t="s">
        <v>188</v>
      </c>
      <c r="AY225" s="12" t="s">
        <v>0</v>
      </c>
      <c r="AZ225" s="12" t="str">
        <f>'MATCH DETAILS'!B10</f>
        <v>RADLEY</v>
      </c>
      <c r="BA225" s="12">
        <v>1</v>
      </c>
      <c r="BB225" s="12" t="e">
        <f>VLOOKUP(BA225,RAD!$AS$51:$AX$76,6,FALSE)</f>
        <v>#N/A</v>
      </c>
      <c r="BC225" s="12">
        <v>2</v>
      </c>
      <c r="BD225" s="12" t="e">
        <f>VLOOKUP(BC225,RAD!$AS$51:$AX$76,6,FALSE)</f>
        <v>#N/A</v>
      </c>
      <c r="BE225" s="12">
        <v>3</v>
      </c>
      <c r="BF225" s="12" t="e">
        <f>VLOOKUP(BE225,RAD!$AS$51:$AX$76,6,FALSE)</f>
        <v>#N/A</v>
      </c>
      <c r="BG225" s="12">
        <v>4</v>
      </c>
      <c r="BH225" s="12" t="e">
        <f>VLOOKUP(BG225,RAD!$AS$51:$AX$76,6,FALSE)</f>
        <v>#N/A</v>
      </c>
    </row>
    <row r="226" spans="1:60" ht="18.95" customHeight="1">
      <c r="A226" s="9">
        <v>5</v>
      </c>
      <c r="B226" s="37"/>
      <c r="C226" s="97" t="s">
        <v>61</v>
      </c>
      <c r="D226" s="41" t="str">
        <f t="shared" si="195"/>
        <v/>
      </c>
      <c r="E226" s="41" t="str">
        <f t="shared" si="196"/>
        <v/>
      </c>
      <c r="F226" s="64" t="str">
        <f t="shared" si="197"/>
        <v/>
      </c>
      <c r="G226" s="64" t="str">
        <f t="shared" si="198"/>
        <v xml:space="preserve"> </v>
      </c>
      <c r="H226" s="426"/>
      <c r="I226" s="9">
        <v>5</v>
      </c>
      <c r="J226" s="37"/>
      <c r="K226" s="97" t="s">
        <v>61</v>
      </c>
      <c r="L226" s="41" t="str">
        <f t="shared" si="199"/>
        <v/>
      </c>
      <c r="M226" s="41" t="str">
        <f t="shared" si="200"/>
        <v/>
      </c>
      <c r="N226" s="64" t="str">
        <f t="shared" si="201"/>
        <v/>
      </c>
      <c r="O226" s="64" t="str">
        <f t="shared" si="202"/>
        <v xml:space="preserve"> </v>
      </c>
      <c r="P226" s="2"/>
      <c r="Q226" s="48" t="s">
        <v>20</v>
      </c>
      <c r="R226" s="48" t="s">
        <v>19</v>
      </c>
      <c r="S226" s="48">
        <f>IF(Q226=B222,8)+IF(Q226=B223,7)+IF(Q226=B224,6)+IF(Q226=B225,5)+IF(Q226=B226,4)+IF(Q226=B227,3)+IF(Q226=B228,2)+IF(Q226=B229,1)+IF(R226=B222,8)+IF(R226=B223,7)+IF(R226=B224,6)+IF(R226=B225,5)+IF(R226=B226,4)+IF(R226=B227,3)+IF(R226=B228,2)+IF(R226=B229,1)</f>
        <v>0</v>
      </c>
      <c r="T226" s="48">
        <f>IF(R226=J222,8)+IF(R226=J223,7)+IF(R226=J224,6)+IF(R226=J225,5)+IF(R226=J226,4)+IF(R226=J227,3)+IF(R226=J228,2)+IF(R226=J229,1)+IF(Q226=J222,8)+IF(Q226=J223,7)+IF(Q226=J224,6)+IF(Q226=J225,5)+IF(Q226=J226,4)+IF(Q226=J227,3)+IF(Q226=J228,2)+IF(Q226=J229,1)</f>
        <v>0</v>
      </c>
      <c r="U226" s="2"/>
      <c r="V226" s="12"/>
      <c r="W226" s="12"/>
      <c r="X226" s="12"/>
      <c r="Y226" s="12"/>
      <c r="Z226" s="12">
        <f>S226+T226</f>
        <v>0</v>
      </c>
      <c r="AA226" s="12"/>
      <c r="AB226" s="191"/>
      <c r="AC226" s="12"/>
      <c r="AD226" s="2"/>
      <c r="AE226" s="397"/>
      <c r="AF226" s="12" t="s">
        <v>189</v>
      </c>
      <c r="AG226" s="12" t="s">
        <v>1</v>
      </c>
      <c r="AH226" s="12" t="e">
        <f>VLOOKUP(AG226,RAD!$AL$51:$AX$76,13,FALSE)</f>
        <v>#N/A</v>
      </c>
      <c r="AI226" s="12" t="s">
        <v>189</v>
      </c>
      <c r="AJ226" s="12" t="s">
        <v>1</v>
      </c>
      <c r="AK226" s="12" t="e">
        <f>VLOOKUP(AJ226,RAD!$AP$51:$AX$76,9,FALSE)</f>
        <v>#N/A</v>
      </c>
      <c r="AL226" s="12" t="s">
        <v>189</v>
      </c>
      <c r="AM226" s="12" t="s">
        <v>1</v>
      </c>
      <c r="AN226" s="12" t="e">
        <f>VLOOKUP(AM226,RAD!$AN$51:$AX$76,11,FALSE)</f>
        <v>#N/A</v>
      </c>
      <c r="AO226" s="12" t="s">
        <v>189</v>
      </c>
      <c r="AP226" s="12" t="s">
        <v>1</v>
      </c>
      <c r="AQ226" s="12" t="e">
        <f>VLOOKUP(AP226,RAD!$AR$51:$AX$76,7,FALSE)</f>
        <v>#N/A</v>
      </c>
      <c r="AR226" s="12" t="s">
        <v>189</v>
      </c>
      <c r="AS226" s="12" t="s">
        <v>1</v>
      </c>
      <c r="AT226" s="12" t="e">
        <f>VLOOKUP(AS226,RAD!$AJ$51:$AX$76,15,FALSE)</f>
        <v>#N/A</v>
      </c>
      <c r="AU226" s="12" t="s">
        <v>189</v>
      </c>
      <c r="AV226" s="12" t="s">
        <v>1</v>
      </c>
      <c r="AW226" s="12" t="e">
        <f>VLOOKUP(AV226,RAD!$AI$51:$AX$76,16,FALSE)</f>
        <v>#N/A</v>
      </c>
      <c r="AX226" s="12" t="s">
        <v>189</v>
      </c>
      <c r="AY226" s="12" t="s">
        <v>1</v>
      </c>
      <c r="AZ226" s="12" t="str">
        <f>'MATCH DETAILS'!B10</f>
        <v>RADLEY</v>
      </c>
      <c r="BA226" s="12">
        <v>1</v>
      </c>
      <c r="BB226" s="12" t="e">
        <f>VLOOKUP(BA226,RAD!$AS$51:$AX$76,6,FALSE)</f>
        <v>#N/A</v>
      </c>
      <c r="BC226" s="12">
        <v>2</v>
      </c>
      <c r="BD226" s="12" t="e">
        <f>VLOOKUP(BC226,RAD!$AS$51:$AX$76,6,FALSE)</f>
        <v>#N/A</v>
      </c>
      <c r="BE226" s="12">
        <v>3</v>
      </c>
      <c r="BF226" s="12" t="e">
        <f>VLOOKUP(BE226,RAD!$AS$51:$AX$76,6,FALSE)</f>
        <v>#N/A</v>
      </c>
      <c r="BG226" s="12">
        <v>4</v>
      </c>
      <c r="BH226" s="12" t="e">
        <f>VLOOKUP(BG226,RAD!$AS$51:$AX$76,6,FALSE)</f>
        <v>#N/A</v>
      </c>
    </row>
    <row r="227" spans="1:60" ht="18.95" customHeight="1">
      <c r="A227" s="9">
        <v>6</v>
      </c>
      <c r="B227" s="37"/>
      <c r="C227" s="97" t="s">
        <v>61</v>
      </c>
      <c r="D227" s="41" t="str">
        <f t="shared" si="195"/>
        <v/>
      </c>
      <c r="E227" s="41" t="str">
        <f t="shared" si="196"/>
        <v/>
      </c>
      <c r="F227" s="64" t="str">
        <f t="shared" si="197"/>
        <v/>
      </c>
      <c r="G227" s="64" t="str">
        <f t="shared" si="198"/>
        <v xml:space="preserve"> </v>
      </c>
      <c r="H227" s="426"/>
      <c r="I227" s="9">
        <v>6</v>
      </c>
      <c r="J227" s="37"/>
      <c r="K227" s="97" t="s">
        <v>61</v>
      </c>
      <c r="L227" s="41" t="str">
        <f t="shared" si="199"/>
        <v/>
      </c>
      <c r="M227" s="41" t="str">
        <f t="shared" si="200"/>
        <v/>
      </c>
      <c r="N227" s="64" t="str">
        <f t="shared" si="201"/>
        <v/>
      </c>
      <c r="O227" s="64" t="str">
        <f t="shared" si="202"/>
        <v xml:space="preserve"> </v>
      </c>
      <c r="P227" s="2"/>
      <c r="Q227" s="48" t="s">
        <v>188</v>
      </c>
      <c r="R227" s="48" t="s">
        <v>189</v>
      </c>
      <c r="S227" s="48">
        <f>IF(Q227=B222,8)+IF(Q227=B223,7)+IF(Q227=B224,6)+IF(Q227=B225,5)+IF(Q227=B226,4)+IF(Q227=B227,3)+IF(Q227=B228,2)+IF(Q227=B229,1)+IF(R227=B222,8)+IF(R227=B223,7)+IF(R227=B224,6)+IF(R227=B225,5)+IF(R227=B226,4)+IF(R227=B227,3)+IF(R227=B228,2)+IF(R227=B229,1)</f>
        <v>0</v>
      </c>
      <c r="T227" s="48">
        <f>IF(R227=J222,8)+IF(R227=J223,7)+IF(R227=J224,6)+IF(R227=J225,5)+IF(R227=J226,4)+IF(R227=J227,3)+IF(R227=J228,2)+IF(R227=J229,1)+IF(Q227=J222,8)+IF(Q227=J223,7)+IF(Q227=J224,6)+IF(Q227=J225,5)+IF(Q227=J226,4)+IF(Q227=J227,3)+IF(Q227=J228,2)+IF(Q227=J229,1)</f>
        <v>0</v>
      </c>
      <c r="U227" s="2"/>
      <c r="V227" s="12"/>
      <c r="W227" s="12"/>
      <c r="X227" s="12"/>
      <c r="Y227" s="12"/>
      <c r="Z227" s="12"/>
      <c r="AA227" s="12">
        <f>S227+T227</f>
        <v>0</v>
      </c>
      <c r="AB227" s="191"/>
      <c r="AC227" s="12"/>
      <c r="AD227" s="2"/>
      <c r="AE227" s="397" t="s">
        <v>224</v>
      </c>
      <c r="AF227" s="12" t="s">
        <v>227</v>
      </c>
      <c r="AG227" s="12" t="s">
        <v>0</v>
      </c>
      <c r="AH227" s="12" t="e">
        <f>VLOOKUP(AG227,WHH!$AL$51:$AX$76,13,FALSE)</f>
        <v>#N/A</v>
      </c>
      <c r="AI227" s="12" t="s">
        <v>227</v>
      </c>
      <c r="AJ227" s="12" t="s">
        <v>0</v>
      </c>
      <c r="AK227" s="12" t="e">
        <f>VLOOKUP(AJ227,WHH!$AP$51:$AX$76,9,FALSE)</f>
        <v>#N/A</v>
      </c>
      <c r="AL227" s="12" t="s">
        <v>227</v>
      </c>
      <c r="AM227" s="12" t="s">
        <v>0</v>
      </c>
      <c r="AN227" s="12" t="e">
        <f>VLOOKUP(AM227,WHH!$AN$51:$AX$76,11,FALSE)</f>
        <v>#N/A</v>
      </c>
      <c r="AO227" s="12" t="s">
        <v>227</v>
      </c>
      <c r="AP227" s="12" t="s">
        <v>0</v>
      </c>
      <c r="AQ227" s="12" t="e">
        <f>VLOOKUP(AP227,WHH!$AR$51:$AX$76,7,FALSE)</f>
        <v>#N/A</v>
      </c>
      <c r="AR227" s="12" t="s">
        <v>227</v>
      </c>
      <c r="AS227" s="12" t="s">
        <v>0</v>
      </c>
      <c r="AT227" s="12" t="e">
        <f>VLOOKUP(AS227,WHH!$AJ$51:$AX$76,15,FALSE)</f>
        <v>#N/A</v>
      </c>
      <c r="AU227" s="12" t="s">
        <v>227</v>
      </c>
      <c r="AV227" s="12" t="s">
        <v>0</v>
      </c>
      <c r="AW227" s="12" t="e">
        <f>VLOOKUP(AV227,WHH!$AI$51:$AX$76,16,FALSE)</f>
        <v>#N/A</v>
      </c>
      <c r="AX227" s="12" t="s">
        <v>227</v>
      </c>
      <c r="AY227" s="12" t="s">
        <v>0</v>
      </c>
      <c r="AZ227" s="12" t="str">
        <f>'MATCH DETAILS'!B11</f>
        <v>WHITE HORSE</v>
      </c>
      <c r="BA227" s="12">
        <v>1</v>
      </c>
      <c r="BB227" s="12" t="e">
        <f>VLOOKUP(BA227,WHH!$AS$51:$AX$76,6,FALSE)</f>
        <v>#N/A</v>
      </c>
      <c r="BC227" s="12">
        <v>2</v>
      </c>
      <c r="BD227" s="12" t="e">
        <f>VLOOKUP(BC227,WHH!$AS$51:$AX$76,6,FALSE)</f>
        <v>#N/A</v>
      </c>
      <c r="BE227" s="12">
        <v>3</v>
      </c>
      <c r="BF227" s="12" t="e">
        <f>VLOOKUP(BE227,WHH!$AS$51:$AX$76,6,FALSE)</f>
        <v>#N/A</v>
      </c>
      <c r="BG227" s="12">
        <v>4</v>
      </c>
      <c r="BH227" s="12" t="e">
        <f>VLOOKUP(BG227,WHH!$AS$51:$AX$76,6,FALSE)</f>
        <v>#N/A</v>
      </c>
    </row>
    <row r="228" spans="1:60" ht="18.95" customHeight="1">
      <c r="A228" s="9">
        <v>7</v>
      </c>
      <c r="B228" s="37"/>
      <c r="C228" s="97" t="s">
        <v>61</v>
      </c>
      <c r="D228" s="41" t="str">
        <f t="shared" si="195"/>
        <v/>
      </c>
      <c r="E228" s="41" t="str">
        <f t="shared" si="196"/>
        <v/>
      </c>
      <c r="F228" s="64" t="str">
        <f t="shared" si="197"/>
        <v/>
      </c>
      <c r="G228" s="64" t="str">
        <f t="shared" si="198"/>
        <v xml:space="preserve"> </v>
      </c>
      <c r="H228" s="426"/>
      <c r="I228" s="9">
        <v>7</v>
      </c>
      <c r="J228" s="37"/>
      <c r="K228" s="97" t="s">
        <v>61</v>
      </c>
      <c r="L228" s="41" t="str">
        <f t="shared" si="199"/>
        <v/>
      </c>
      <c r="M228" s="41" t="str">
        <f t="shared" si="200"/>
        <v/>
      </c>
      <c r="N228" s="64" t="str">
        <f t="shared" si="201"/>
        <v/>
      </c>
      <c r="O228" s="64" t="str">
        <f t="shared" si="202"/>
        <v xml:space="preserve"> </v>
      </c>
      <c r="P228" s="2"/>
      <c r="Q228" s="48" t="s">
        <v>227</v>
      </c>
      <c r="R228" s="48" t="s">
        <v>228</v>
      </c>
      <c r="S228" s="48">
        <f>IF(Q228=B222,8)+IF(Q228=B223,7)+IF(Q228=B224,6)+IF(Q228=B225,5)+IF(Q228=B226,4)+IF(Q228=B227,3)+IF(Q228=B228,2)+IF(Q228=B229,1)+IF(R228=B222,8)+IF(R228=B223,7)+IF(R228=B224,6)+IF(R228=B225,5)+IF(R228=B226,4)+IF(R228=B227,3)+IF(R228=B228,2)+IF(R228=B229,1)</f>
        <v>0</v>
      </c>
      <c r="T228" s="48">
        <f>IF(R228=J222,8)+IF(R228=J223,7)+IF(R228=J224,6)+IF(R228=J225,5)+IF(R228=J226,4)+IF(R228=J227,3)+IF(R228=J228,2)+IF(R228=J229,1)+IF(Q228=J222,8)+IF(Q228=J223,7)+IF(Q228=J224,6)+IF(Q228=J225,5)+IF(Q228=J226,4)+IF(Q228=J227,3)+IF(Q228=J228,2)+IF(Q228=J229,1)</f>
        <v>0</v>
      </c>
      <c r="U228" s="2"/>
      <c r="V228" s="12"/>
      <c r="W228" s="12"/>
      <c r="X228" s="12"/>
      <c r="Y228" s="12"/>
      <c r="Z228" s="12"/>
      <c r="AA228" s="12"/>
      <c r="AB228" s="191">
        <f>S228+T228</f>
        <v>0</v>
      </c>
      <c r="AC228" s="12"/>
      <c r="AD228" s="2"/>
      <c r="AE228" s="397"/>
      <c r="AF228" s="12" t="s">
        <v>228</v>
      </c>
      <c r="AG228" s="12" t="s">
        <v>1</v>
      </c>
      <c r="AH228" s="12" t="e">
        <f>VLOOKUP(AG228,WHH!$AL$51:$AX$76,13,FALSE)</f>
        <v>#N/A</v>
      </c>
      <c r="AI228" s="12" t="s">
        <v>228</v>
      </c>
      <c r="AJ228" s="12" t="s">
        <v>1</v>
      </c>
      <c r="AK228" s="12" t="e">
        <f>VLOOKUP(AJ228,WHH!$AP$51:$AX$76,9,FALSE)</f>
        <v>#N/A</v>
      </c>
      <c r="AL228" s="12" t="s">
        <v>228</v>
      </c>
      <c r="AM228" s="12" t="s">
        <v>1</v>
      </c>
      <c r="AN228" s="12" t="e">
        <f>VLOOKUP(AM228,WHH!$AN$51:$AX$76,11,FALSE)</f>
        <v>#N/A</v>
      </c>
      <c r="AO228" s="12" t="s">
        <v>228</v>
      </c>
      <c r="AP228" s="12" t="s">
        <v>1</v>
      </c>
      <c r="AQ228" s="12" t="e">
        <f>VLOOKUP(AP228,WHH!$AR$51:$AX$76,7,FALSE)</f>
        <v>#N/A</v>
      </c>
      <c r="AR228" s="12" t="s">
        <v>228</v>
      </c>
      <c r="AS228" s="12" t="s">
        <v>1</v>
      </c>
      <c r="AT228" s="12" t="e">
        <f>VLOOKUP(AS228,WHH!$AJ$51:$AX$76,15,FALSE)</f>
        <v>#N/A</v>
      </c>
      <c r="AU228" s="12" t="s">
        <v>228</v>
      </c>
      <c r="AV228" s="12" t="s">
        <v>1</v>
      </c>
      <c r="AW228" s="12" t="e">
        <f>VLOOKUP(AV228,WHH!$AI$51:$AX$76,16,FALSE)</f>
        <v>#N/A</v>
      </c>
      <c r="AX228" s="12" t="s">
        <v>228</v>
      </c>
      <c r="AY228" s="12" t="s">
        <v>1</v>
      </c>
      <c r="AZ228" s="12" t="str">
        <f>'MATCH DETAILS'!B11</f>
        <v>WHITE HORSE</v>
      </c>
      <c r="BA228" s="12">
        <v>1</v>
      </c>
      <c r="BB228" s="12" t="e">
        <f>VLOOKUP(BA228,WHH!$AS$51:$AX$76,6,FALSE)</f>
        <v>#N/A</v>
      </c>
      <c r="BC228" s="12">
        <v>2</v>
      </c>
      <c r="BD228" s="12" t="e">
        <f>VLOOKUP(BC228,WHH!$AS$51:$AX$76,6,FALSE)</f>
        <v>#N/A</v>
      </c>
      <c r="BE228" s="12">
        <v>3</v>
      </c>
      <c r="BF228" s="12" t="e">
        <f>VLOOKUP(BE228,WHH!$AS$51:$AX$76,6,FALSE)</f>
        <v>#N/A</v>
      </c>
      <c r="BG228" s="12">
        <v>4</v>
      </c>
      <c r="BH228" s="12" t="e">
        <f>VLOOKUP(BG228,WHH!$AS$51:$AX$76,6,FALSE)</f>
        <v>#N/A</v>
      </c>
    </row>
    <row r="229" spans="1:60" ht="18.95" customHeight="1">
      <c r="A229" s="9">
        <v>8</v>
      </c>
      <c r="B229" s="37"/>
      <c r="C229" s="97" t="s">
        <v>61</v>
      </c>
      <c r="D229" s="41" t="str">
        <f t="shared" si="195"/>
        <v/>
      </c>
      <c r="E229" s="41" t="str">
        <f t="shared" si="196"/>
        <v/>
      </c>
      <c r="F229" s="64" t="str">
        <f t="shared" si="197"/>
        <v/>
      </c>
      <c r="G229" s="64" t="str">
        <f t="shared" si="198"/>
        <v xml:space="preserve"> </v>
      </c>
      <c r="H229" s="427"/>
      <c r="I229" s="9">
        <v>8</v>
      </c>
      <c r="J229" s="37"/>
      <c r="K229" s="97" t="s">
        <v>61</v>
      </c>
      <c r="L229" s="41" t="str">
        <f t="shared" si="199"/>
        <v/>
      </c>
      <c r="M229" s="41" t="str">
        <f t="shared" si="200"/>
        <v/>
      </c>
      <c r="N229" s="64" t="str">
        <f t="shared" si="201"/>
        <v/>
      </c>
      <c r="O229" s="64" t="str">
        <f t="shared" si="202"/>
        <v xml:space="preserve"> </v>
      </c>
      <c r="P229" s="2"/>
      <c r="Q229" s="48" t="s">
        <v>208</v>
      </c>
      <c r="R229" s="48" t="s">
        <v>211</v>
      </c>
      <c r="S229" s="48">
        <f>IF(Q229=B222,8)+IF(Q229=B223,7)+IF(Q229=B224,6)+IF(Q229=B225,5)+IF(Q229=B226,4)+IF(Q229=B227,3)+IF(Q229=B228,2)+IF(Q229=B229,1)+IF(R229=B222,8)+IF(R229=B223,7)+IF(R229=B224,6)+IF(R229=B225,5)+IF(R229=B226,4)+IF(R229=B227,3)+IF(R229=B228,2)+IF(R229=B229,1)</f>
        <v>0</v>
      </c>
      <c r="T229" s="48">
        <f>IF(R229=J222,8)+IF(R229=J223,7)+IF(R229=J224,6)+IF(R229=J225,5)+IF(R229=J226,4)+IF(R229=J227,3)+IF(R229=J228,2)+IF(R229=J229,1)+IF(Q229=J222,8)+IF(Q229=J223,7)+IF(Q229=J224,6)+IF(Q229=J225,5)+IF(Q229=J226,4)+IF(Q229=J227,3)+IF(Q229=J228,2)+IF(Q229=J229,1)</f>
        <v>0</v>
      </c>
      <c r="U229" s="2"/>
      <c r="V229" s="12"/>
      <c r="W229" s="12"/>
      <c r="X229" s="12"/>
      <c r="Y229" s="12"/>
      <c r="Z229" s="12"/>
      <c r="AA229" s="12"/>
      <c r="AB229" s="191"/>
      <c r="AC229" s="12">
        <f>S229+T229</f>
        <v>0</v>
      </c>
      <c r="AD229" s="2"/>
      <c r="AE229" s="397" t="s">
        <v>225</v>
      </c>
      <c r="AF229" s="12" t="s">
        <v>208</v>
      </c>
      <c r="AG229" s="2" t="s">
        <v>0</v>
      </c>
      <c r="AH229" s="12" t="e">
        <f>VLOOKUP(AG229,WRR!$AL$51:$AX$76,13,FALSE)</f>
        <v>#N/A</v>
      </c>
      <c r="AI229" s="12" t="s">
        <v>208</v>
      </c>
      <c r="AJ229" s="2" t="s">
        <v>0</v>
      </c>
      <c r="AK229" s="12" t="str">
        <f>VLOOKUP(AJ229,WRR!$AP$51:$AX$76,9,FALSE)</f>
        <v>JOE GODWOOD</v>
      </c>
      <c r="AL229" s="12" t="s">
        <v>208</v>
      </c>
      <c r="AM229" s="2" t="s">
        <v>0</v>
      </c>
      <c r="AN229" s="12" t="str">
        <f>VLOOKUP(AM229,WRR!$AN$51:$AX$76,11,FALSE)</f>
        <v>JAMES CURRAH</v>
      </c>
      <c r="AO229" s="12" t="s">
        <v>208</v>
      </c>
      <c r="AP229" s="2" t="s">
        <v>0</v>
      </c>
      <c r="AQ229" s="12" t="str">
        <f>VLOOKUP(AP229,WRR!$AR$51:$AX$76,7,FALSE)</f>
        <v>JAMES CURRAH</v>
      </c>
      <c r="AR229" s="12" t="s">
        <v>208</v>
      </c>
      <c r="AS229" s="2" t="s">
        <v>0</v>
      </c>
      <c r="AT229" s="12" t="e">
        <f>VLOOKUP(AS229,WRR!$AJ$51:$AX$76,15,FALSE)</f>
        <v>#N/A</v>
      </c>
      <c r="AU229" s="12" t="s">
        <v>208</v>
      </c>
      <c r="AV229" s="2" t="s">
        <v>0</v>
      </c>
      <c r="AW229" s="12" t="e">
        <f>VLOOKUP(AV229,WRR!$AI$51:$AX$76,16,FALSE)</f>
        <v>#N/A</v>
      </c>
      <c r="AX229" s="12" t="s">
        <v>208</v>
      </c>
      <c r="AY229" s="2" t="s">
        <v>0</v>
      </c>
      <c r="AZ229" s="12" t="str">
        <f>'MATCH DETAILS'!B12</f>
        <v>WITNEY</v>
      </c>
      <c r="BA229" s="12">
        <v>1</v>
      </c>
      <c r="BB229" s="12" t="e">
        <f>VLOOKUP(BA229,WRR!$AS$51:$AX$76,6,FALSE)</f>
        <v>#N/A</v>
      </c>
      <c r="BC229" s="12">
        <v>2</v>
      </c>
      <c r="BD229" s="12" t="e">
        <f>VLOOKUP(BC229,WRR!$AS$51:$AX$76,6,FALSE)</f>
        <v>#N/A</v>
      </c>
      <c r="BE229" s="12">
        <v>3</v>
      </c>
      <c r="BF229" s="12" t="e">
        <f>VLOOKUP(BE229,WRR!$AS$51:$AX$76,6,FALSE)</f>
        <v>#N/A</v>
      </c>
      <c r="BG229" s="12">
        <v>4</v>
      </c>
      <c r="BH229" s="12" t="e">
        <f>VLOOKUP(BG229,WRR!$AS$51:$AX$76,6,FALSE)</f>
        <v>#N/A</v>
      </c>
    </row>
    <row r="230" spans="1:60" ht="18.95" customHeight="1">
      <c r="A230" s="206" t="s">
        <v>0</v>
      </c>
      <c r="B230" s="422" t="s">
        <v>180</v>
      </c>
      <c r="C230" s="423"/>
      <c r="D230" s="423"/>
      <c r="E230" s="423"/>
      <c r="F230" s="423"/>
      <c r="G230" s="424"/>
      <c r="H230" s="207"/>
      <c r="I230" s="206" t="s">
        <v>1</v>
      </c>
      <c r="J230" s="422" t="str">
        <f>B230</f>
        <v>UNDER 17 MEN 400m</v>
      </c>
      <c r="K230" s="423"/>
      <c r="L230" s="423"/>
      <c r="M230" s="423"/>
      <c r="N230" s="423"/>
      <c r="O230" s="424"/>
      <c r="P230" s="2"/>
      <c r="Q230" s="96"/>
      <c r="R230" s="96"/>
      <c r="S230" s="48"/>
      <c r="T230" s="48"/>
      <c r="U230" s="2"/>
      <c r="V230" s="12"/>
      <c r="W230" s="12"/>
      <c r="X230" s="12"/>
      <c r="Y230" s="12"/>
      <c r="Z230" s="12"/>
      <c r="AA230" s="12"/>
      <c r="AB230" s="191"/>
      <c r="AC230" s="12"/>
      <c r="AD230" s="2"/>
      <c r="AE230" s="397"/>
      <c r="AF230" s="12" t="s">
        <v>211</v>
      </c>
      <c r="AG230" s="2" t="s">
        <v>1</v>
      </c>
      <c r="AH230" s="12" t="e">
        <f>VLOOKUP(AG230,WRR!$AL$51:$AX$76,13,FALSE)</f>
        <v>#N/A</v>
      </c>
      <c r="AI230" s="12" t="s">
        <v>211</v>
      </c>
      <c r="AJ230" s="2" t="s">
        <v>1</v>
      </c>
      <c r="AK230" s="12" t="e">
        <f>VLOOKUP(AJ230,WRR!$AP$51:$AX$76,9,FALSE)</f>
        <v>#N/A</v>
      </c>
      <c r="AL230" s="12" t="s">
        <v>211</v>
      </c>
      <c r="AM230" s="2" t="s">
        <v>1</v>
      </c>
      <c r="AN230" s="12" t="e">
        <f>VLOOKUP(AM230,WRR!$AN$51:$AX$76,11,FALSE)</f>
        <v>#N/A</v>
      </c>
      <c r="AO230" s="12" t="s">
        <v>211</v>
      </c>
      <c r="AP230" s="2" t="s">
        <v>1</v>
      </c>
      <c r="AQ230" s="12" t="str">
        <f>VLOOKUP(AP230,WRR!$AR$51:$AX$76,7,FALSE)</f>
        <v>JOE GODWOOD</v>
      </c>
      <c r="AR230" s="12" t="s">
        <v>211</v>
      </c>
      <c r="AS230" s="2" t="s">
        <v>1</v>
      </c>
      <c r="AT230" s="12" t="e">
        <f>VLOOKUP(AS230,WRR!$AJ$51:$AX$76,15,FALSE)</f>
        <v>#N/A</v>
      </c>
      <c r="AU230" s="12" t="s">
        <v>211</v>
      </c>
      <c r="AV230" s="2" t="s">
        <v>1</v>
      </c>
      <c r="AW230" s="12" t="e">
        <f>VLOOKUP(AV230,WRR!$AI$51:$AX$76,16,FALSE)</f>
        <v>#N/A</v>
      </c>
      <c r="AX230" s="12" t="s">
        <v>211</v>
      </c>
      <c r="AY230" s="2" t="s">
        <v>1</v>
      </c>
      <c r="AZ230" s="12" t="str">
        <f>'MATCH DETAILS'!B12</f>
        <v>WITNEY</v>
      </c>
      <c r="BA230" s="12">
        <v>1</v>
      </c>
      <c r="BB230" s="12" t="e">
        <f>VLOOKUP(BA230,WRR!$AS$51:$AX$76,6,FALSE)</f>
        <v>#N/A</v>
      </c>
      <c r="BC230" s="12">
        <v>2</v>
      </c>
      <c r="BD230" s="12" t="e">
        <f>VLOOKUP(BC230,WRR!$AS$51:$AX$76,6,FALSE)</f>
        <v>#N/A</v>
      </c>
      <c r="BE230" s="12">
        <v>3</v>
      </c>
      <c r="BF230" s="12" t="e">
        <f>VLOOKUP(BE230,WRR!$AS$51:$AX$76,6,FALSE)</f>
        <v>#N/A</v>
      </c>
      <c r="BG230" s="12">
        <v>4</v>
      </c>
      <c r="BH230" s="12" t="e">
        <f>VLOOKUP(BG230,WRR!$AS$51:$AX$76,6,FALSE)</f>
        <v>#N/A</v>
      </c>
    </row>
    <row r="231" spans="1:60" ht="18.95" customHeight="1">
      <c r="A231" s="9">
        <v>1</v>
      </c>
      <c r="B231" s="37"/>
      <c r="C231" s="97" t="s">
        <v>61</v>
      </c>
      <c r="D231" s="41" t="str">
        <f>IF(B231=0,"",VLOOKUP(B231,$AL$215:$AN$230,3,FALSE))</f>
        <v/>
      </c>
      <c r="E231" s="41" t="str">
        <f>IF(B231=0,"",VLOOKUP(B231,$AU$8:$AW$23,3,FALSE))</f>
        <v/>
      </c>
      <c r="F231" s="64" t="str">
        <f>IF(C231="","",IF($AU$255="F"," ",IF($AU$255="T",IF(C231&lt;=$AK$255,"G1",IF(C231&lt;=$AN$255,"G2",IF(C231&lt;=$AQ$255,"G3",IF(C231&lt;=$AT$255,"G4","")))))))</f>
        <v/>
      </c>
      <c r="G231" s="64" t="str">
        <f>IF(C231&lt;=BM213,"AW"," ")</f>
        <v xml:space="preserve"> </v>
      </c>
      <c r="H231" s="425"/>
      <c r="I231" s="9">
        <v>1</v>
      </c>
      <c r="J231" s="37"/>
      <c r="K231" s="97" t="s">
        <v>61</v>
      </c>
      <c r="L231" s="41" t="str">
        <f>IF(J231=0,"",VLOOKUP(J231,$AL$215:$AN$230,3,FALSE))</f>
        <v/>
      </c>
      <c r="M231" s="41" t="str">
        <f>IF(J231=0,"",VLOOKUP(J231,$AU$8:$AW$23,3,FALSE))</f>
        <v/>
      </c>
      <c r="N231" s="64" t="str">
        <f>IF(K231="","",IF($AU$255="F"," ",IF($AU$255="T",IF(K231&lt;=$AK$255,"G1",IF(K231&lt;=$AN$255,"G2",IF(K231&lt;=$AQ$255,"G3",IF(K231&lt;=$AT$255,"G4","")))))))</f>
        <v/>
      </c>
      <c r="O231" s="64" t="str">
        <f>IF(K231&lt;=BM213,"AW"," ")</f>
        <v xml:space="preserve"> </v>
      </c>
      <c r="P231" s="2"/>
      <c r="Q231" s="192" t="s">
        <v>0</v>
      </c>
      <c r="R231" s="192" t="s">
        <v>210</v>
      </c>
      <c r="S231" s="192">
        <f>IF(Q231=B231,8)+IF(Q231=B232,7)+IF(Q231=B233,6)+IF(Q231=B234,5)+IF(Q231=B235,4)+IF(Q231=B236,3)+IF(Q231=B237,2)+IF(Q231=B238,1)+IF(R231=B231,8)+IF(R231=B232,7)+IF(R231=B233,6)+IF(R231=B234,5)+IF(R231=B235,4)+IF(R231=B236,3)+IF(R231=B237,2)+IF(R231=B238,1)</f>
        <v>0</v>
      </c>
      <c r="T231" s="192">
        <f>IF(Q231=J231,8)+IF(Q231=J232,7)+IF(Q231=J233,6)+IF(Q231=J234,5)+IF(Q231=J235,4)+IF(Q231=J236,3)+IF(Q231=J237,2)+IF(Q231=J238,1)+IF(R231=J231,8)+IF(R231=J232,7)+IF(R231=J233,6)+IF(R231=J234,5)+IF(R231=J235,4)+IF(R231=J236,3)+IF(R231=J237,2)+IF(R231=J238,1)</f>
        <v>0</v>
      </c>
      <c r="U231" s="2"/>
      <c r="V231" s="95">
        <f>S231+T231</f>
        <v>0</v>
      </c>
      <c r="W231" s="12"/>
      <c r="X231" s="12"/>
      <c r="Y231" s="12"/>
      <c r="Z231" s="12"/>
      <c r="AA231" s="12"/>
      <c r="AB231" s="191"/>
      <c r="AC231" s="12"/>
      <c r="AD231" s="2"/>
      <c r="AE231" s="8"/>
    </row>
    <row r="232" spans="1:60" ht="18.95" customHeight="1">
      <c r="A232" s="9">
        <v>2</v>
      </c>
      <c r="B232" s="37"/>
      <c r="C232" s="97" t="s">
        <v>61</v>
      </c>
      <c r="D232" s="41" t="str">
        <f t="shared" ref="D232:D238" si="203">IF(B232=0,"",VLOOKUP(B232,$AL$215:$AN$230,3,FALSE))</f>
        <v/>
      </c>
      <c r="E232" s="41" t="str">
        <f t="shared" ref="E232:E238" si="204">IF(B232=0,"",VLOOKUP(B232,$AU$8:$AW$23,3,FALSE))</f>
        <v/>
      </c>
      <c r="F232" s="64" t="str">
        <f t="shared" ref="F232:F238" si="205">IF(C232="","",IF($AU$255="F"," ",IF($AU$255="T",IF(C232&lt;=$AK$255,"G1",IF(C232&lt;=$AN$255,"G2",IF(C232&lt;=$AQ$255,"G3",IF(C232&lt;=$AT$255,"G4","")))))))</f>
        <v/>
      </c>
      <c r="G232" s="64" t="str">
        <f t="shared" ref="G232:G238" si="206">IF(C232&lt;=BM214,"AW"," ")</f>
        <v xml:space="preserve"> </v>
      </c>
      <c r="H232" s="426"/>
      <c r="I232" s="9">
        <v>2</v>
      </c>
      <c r="J232" s="37"/>
      <c r="K232" s="97" t="s">
        <v>61</v>
      </c>
      <c r="L232" s="41" t="str">
        <f t="shared" ref="L232:L238" si="207">IF(J232=0,"",VLOOKUP(J232,$AL$215:$AN$230,3,FALSE))</f>
        <v/>
      </c>
      <c r="M232" s="41" t="str">
        <f t="shared" ref="M232:M238" si="208">IF(J232=0,"",VLOOKUP(J232,$AU$8:$AW$23,3,FALSE))</f>
        <v/>
      </c>
      <c r="N232" s="64" t="str">
        <f t="shared" ref="N232:N238" si="209">IF(K232="","",IF($AU$255="F"," ",IF($AU$255="T",IF(K232&lt;=$AK$255,"G1",IF(K232&lt;=$AN$255,"G2",IF(K232&lt;=$AQ$255,"G3",IF(K232&lt;=$AT$255,"G4","")))))))</f>
        <v/>
      </c>
      <c r="O232" s="64" t="str">
        <f t="shared" ref="O232:O238" si="210">IF(K232&lt;=BM214,"AW"," ")</f>
        <v xml:space="preserve"> </v>
      </c>
      <c r="P232" s="6"/>
      <c r="Q232" s="48" t="s">
        <v>190</v>
      </c>
      <c r="R232" s="48" t="s">
        <v>191</v>
      </c>
      <c r="S232" s="48">
        <f>IF(Q232=B231,8)+IF(Q232=B232,7)+IF(Q232=B233,6)+IF(Q232=B234,5)+IF(Q232=B235,4)+IF(Q232=B236,3)+IF(Q232=B237,2)+IF(Q232=B238,1)+IF(R232=B231,8)+IF(R232=B232,7)+IF(R232=B233,6)+IF(R232=B234,5)+IF(R232=B235,4)+IF(R232=B236,3)+IF(R232=B237,2)+IF(R232=B238,1)</f>
        <v>0</v>
      </c>
      <c r="T232" s="48">
        <f>IF(R232=J231,8)+IF(R232=J232,7)+IF(R232=J233,6)+IF(R232=J234,5)+IF(R232=J235,4)+IF(R232=J236,3)+IF(R232=J237,2)+IF(R232=J238,1)+IF(Q232=J231,8)+IF(Q232=J232,7)+IF(Q232=J233,6)+IF(Q232=J234,5)+IF(Q232=J235,4)+IF(Q232=J236,3)+IF(Q232=J237,2)+IF(Q232=J238,1)</f>
        <v>0</v>
      </c>
      <c r="U232" s="2"/>
      <c r="V232" s="12"/>
      <c r="W232" s="12">
        <f>S232+T232</f>
        <v>0</v>
      </c>
      <c r="X232" s="12"/>
      <c r="Y232" s="12"/>
      <c r="Z232" s="12"/>
      <c r="AA232" s="12"/>
      <c r="AB232" s="191"/>
      <c r="AC232" s="12"/>
      <c r="AD232" s="6"/>
      <c r="AE232" s="23"/>
      <c r="AH232" s="5"/>
      <c r="AI232" s="5"/>
      <c r="AJ232" s="5"/>
      <c r="AK232" s="5"/>
      <c r="AL232" s="5"/>
      <c r="AM232" s="5"/>
      <c r="AN232" s="5"/>
      <c r="AO232" s="5"/>
      <c r="AP232" s="5"/>
      <c r="AQ232" s="5"/>
      <c r="AR232" s="5"/>
      <c r="AS232" s="5"/>
      <c r="AT232" s="5"/>
    </row>
    <row r="233" spans="1:60" ht="18.95" customHeight="1">
      <c r="A233" s="9">
        <v>3</v>
      </c>
      <c r="B233" s="37"/>
      <c r="C233" s="97" t="s">
        <v>61</v>
      </c>
      <c r="D233" s="41" t="str">
        <f t="shared" si="203"/>
        <v/>
      </c>
      <c r="E233" s="41" t="str">
        <f t="shared" si="204"/>
        <v/>
      </c>
      <c r="F233" s="64" t="str">
        <f t="shared" si="205"/>
        <v/>
      </c>
      <c r="G233" s="64" t="str">
        <f t="shared" si="206"/>
        <v xml:space="preserve"> </v>
      </c>
      <c r="H233" s="426"/>
      <c r="I233" s="9">
        <v>3</v>
      </c>
      <c r="J233" s="37"/>
      <c r="K233" s="97" t="s">
        <v>61</v>
      </c>
      <c r="L233" s="41" t="str">
        <f t="shared" si="207"/>
        <v/>
      </c>
      <c r="M233" s="41" t="str">
        <f t="shared" si="208"/>
        <v/>
      </c>
      <c r="N233" s="64" t="str">
        <f t="shared" si="209"/>
        <v/>
      </c>
      <c r="O233" s="64" t="str">
        <f t="shared" si="210"/>
        <v xml:space="preserve"> </v>
      </c>
      <c r="P233" s="2"/>
      <c r="Q233" s="48" t="s">
        <v>1</v>
      </c>
      <c r="R233" s="48" t="s">
        <v>209</v>
      </c>
      <c r="S233" s="48">
        <f>IF(Q233=B231,8)+IF(Q233=B232,7)+IF(Q233=B233,6)+IF(Q233=B234,5)+IF(Q233=B235,4)+IF(Q233=B236,3)+IF(Q233=B237,2)+IF(Q233=B238,1)+IF(R233=B231,8)+IF(R233=B232,7)+IF(R233=B233,6)+IF(R233=B234,5)+IF(R233=B235,4)+IF(R233=B236,3)+IF(R233=B237,2)+IF(R233=B238,1)</f>
        <v>0</v>
      </c>
      <c r="T233" s="48">
        <f>IF(R233=J231,8)+IF(R233=J232,7)+IF(R233=J233,6)+IF(R233=J234,5)+IF(R233=J235,4)+IF(R233=J236,3)+IF(R233=J237,2)+IF(R233=J238,1)+IF(Q233=J231,8)+IF(Q233=J232,7)+IF(Q233=J233,6)+IF(Q233=J234,5)+IF(Q233=J235,4)+IF(Q233=J236,3)+IF(Q233=J237,2)+IF(Q233=J238,1)</f>
        <v>0</v>
      </c>
      <c r="U233" s="2"/>
      <c r="V233" s="12"/>
      <c r="W233" s="12"/>
      <c r="X233" s="12">
        <f>S233+T233</f>
        <v>0</v>
      </c>
      <c r="Y233" s="12"/>
      <c r="Z233" s="12"/>
      <c r="AA233" s="12"/>
      <c r="AB233" s="191"/>
      <c r="AC233" s="12"/>
      <c r="AD233" s="2"/>
      <c r="AE233" s="172" t="str">
        <f>AE214</f>
        <v>UNDER 17 MEN</v>
      </c>
      <c r="AF233" s="10"/>
      <c r="AG233" s="10"/>
      <c r="AH233" s="29" t="s">
        <v>7</v>
      </c>
      <c r="AI233" s="50"/>
      <c r="AJ233" s="50"/>
      <c r="AK233" s="29" t="s">
        <v>25</v>
      </c>
      <c r="AL233" s="50"/>
      <c r="AM233" s="50"/>
      <c r="AN233" s="29" t="s">
        <v>26</v>
      </c>
      <c r="AO233" s="50"/>
      <c r="AP233" s="50"/>
      <c r="AQ233" s="29" t="s">
        <v>27</v>
      </c>
      <c r="AR233" s="50"/>
      <c r="AS233" s="50"/>
      <c r="AT233" s="29" t="s">
        <v>28</v>
      </c>
      <c r="AU233" s="50"/>
      <c r="AV233" s="50"/>
      <c r="AW233" s="29" t="s">
        <v>245</v>
      </c>
      <c r="AX233" s="23"/>
      <c r="AY233" s="23"/>
      <c r="AZ233" s="8"/>
      <c r="BA233" s="8"/>
      <c r="BB233" s="8"/>
      <c r="BC233" s="8"/>
      <c r="BD233" s="8"/>
      <c r="BE233" s="8"/>
      <c r="BF233" s="8"/>
      <c r="BG233" s="8"/>
      <c r="BH233" s="8"/>
    </row>
    <row r="234" spans="1:60" ht="18.95" customHeight="1">
      <c r="A234" s="9">
        <v>4</v>
      </c>
      <c r="B234" s="37"/>
      <c r="C234" s="97" t="s">
        <v>61</v>
      </c>
      <c r="D234" s="41" t="str">
        <f t="shared" si="203"/>
        <v/>
      </c>
      <c r="E234" s="41" t="str">
        <f t="shared" si="204"/>
        <v/>
      </c>
      <c r="F234" s="64" t="str">
        <f t="shared" si="205"/>
        <v/>
      </c>
      <c r="G234" s="64" t="str">
        <f t="shared" si="206"/>
        <v xml:space="preserve"> </v>
      </c>
      <c r="H234" s="426"/>
      <c r="I234" s="9">
        <v>4</v>
      </c>
      <c r="J234" s="37"/>
      <c r="K234" s="97" t="s">
        <v>61</v>
      </c>
      <c r="L234" s="41" t="str">
        <f t="shared" si="207"/>
        <v/>
      </c>
      <c r="M234" s="41" t="str">
        <f t="shared" si="208"/>
        <v/>
      </c>
      <c r="N234" s="64" t="str">
        <f t="shared" si="209"/>
        <v/>
      </c>
      <c r="O234" s="64" t="str">
        <f t="shared" si="210"/>
        <v xml:space="preserve"> </v>
      </c>
      <c r="P234" s="2"/>
      <c r="Q234" s="264" t="s">
        <v>258</v>
      </c>
      <c r="R234" s="264" t="s">
        <v>259</v>
      </c>
      <c r="S234" s="48">
        <f>IF(Q234=B231,8)+IF(Q234=B232,7)+IF(Q234=B233,6)+IF(Q234=B234,5)+IF(Q234=B235,4)+IF(Q234=B236,3)+IF(Q234=B237,2)+IF(Q234=B238,1)+IF(R234=B231,8)+IF(R234=B232,7)+IF(R234=B233,6)+IF(R234=B234,5)+IF(R234=B235,4)+IF(R234=B236,3)+IF(R234=B237,2)+IF(R234=B238,1)</f>
        <v>0</v>
      </c>
      <c r="T234" s="48">
        <f>IF(R234=J231,8)+IF(R234=J232,7)+IF(R234=J233,6)+IF(R234=J234,5)+IF(R234=J235,4)+IF(R234=J236,3)+IF(R234=J237,2)+IF(R234=J238,1)+IF(Q234=J231,8)+IF(Q234=J232,7)+IF(Q234=J233,6)+IF(Q234=J234,5)+IF(Q234=J235,4)+IF(Q234=J236,3)+IF(Q234=J237,2)+IF(Q234=J238,1)</f>
        <v>0</v>
      </c>
      <c r="U234" s="2"/>
      <c r="V234" s="12"/>
      <c r="W234" s="12"/>
      <c r="X234" s="12"/>
      <c r="Y234" s="12">
        <f>S234+T234</f>
        <v>0</v>
      </c>
      <c r="Z234" s="12"/>
      <c r="AA234" s="12"/>
      <c r="AB234" s="191"/>
      <c r="AC234" s="12"/>
      <c r="AD234" s="2"/>
      <c r="AE234" s="397" t="s">
        <v>219</v>
      </c>
      <c r="AF234" s="12" t="s">
        <v>0</v>
      </c>
      <c r="AG234" s="12" t="s">
        <v>0</v>
      </c>
      <c r="AH234" s="12" t="e">
        <f>VLOOKUP(AG234,ABI!$AM$51:$AX$76,12,FALSE)</f>
        <v>#N/A</v>
      </c>
      <c r="AI234" s="12" t="s">
        <v>0</v>
      </c>
      <c r="AJ234" s="12" t="s">
        <v>0</v>
      </c>
      <c r="AK234" s="12" t="e">
        <f>VLOOKUP(AJ234,ABI!$AH$51:$AX$76,17,FALSE)</f>
        <v>#N/A</v>
      </c>
      <c r="AL234" s="12" t="s">
        <v>0</v>
      </c>
      <c r="AM234" s="12" t="s">
        <v>0</v>
      </c>
      <c r="AN234" s="12" t="e">
        <f>VLOOKUP(AM234,ABI!$AO$51:$AX$76,10,FALSE)</f>
        <v>#N/A</v>
      </c>
      <c r="AO234" s="12" t="s">
        <v>0</v>
      </c>
      <c r="AP234" s="12" t="s">
        <v>0</v>
      </c>
      <c r="AQ234" s="12" t="e">
        <f>VLOOKUP(AP234,ABI!$AG$51:$AX$76,18,FALSE)</f>
        <v>#N/A</v>
      </c>
      <c r="AR234" s="12" t="s">
        <v>0</v>
      </c>
      <c r="AS234" s="12" t="s">
        <v>0</v>
      </c>
      <c r="AT234" s="12" t="e">
        <f>VLOOKUP(AS234,ABI!$AK$51:$AX$76,14,FALSE)</f>
        <v>#N/A</v>
      </c>
      <c r="AU234" s="12" t="s">
        <v>0</v>
      </c>
      <c r="AV234" s="12" t="s">
        <v>0</v>
      </c>
      <c r="AW234" s="12" t="e">
        <f>VLOOKUP(AV234,ABI!$AQ$51:$AX$76,8,FALSE)</f>
        <v>#N/A</v>
      </c>
      <c r="AX234" s="2"/>
      <c r="AY234" s="2"/>
      <c r="AZ234" s="2"/>
      <c r="BA234" s="2"/>
      <c r="BB234" s="2"/>
      <c r="BC234" s="2"/>
      <c r="BD234" s="2"/>
      <c r="BE234" s="2"/>
      <c r="BF234" s="2"/>
      <c r="BG234" s="2"/>
      <c r="BH234" s="2"/>
    </row>
    <row r="235" spans="1:60" ht="18.95" customHeight="1">
      <c r="A235" s="9">
        <v>5</v>
      </c>
      <c r="B235" s="37"/>
      <c r="C235" s="97" t="s">
        <v>61</v>
      </c>
      <c r="D235" s="41" t="str">
        <f t="shared" si="203"/>
        <v/>
      </c>
      <c r="E235" s="41" t="str">
        <f t="shared" si="204"/>
        <v/>
      </c>
      <c r="F235" s="64" t="str">
        <f t="shared" si="205"/>
        <v/>
      </c>
      <c r="G235" s="64" t="str">
        <f t="shared" si="206"/>
        <v xml:space="preserve"> </v>
      </c>
      <c r="H235" s="426"/>
      <c r="I235" s="9">
        <v>5</v>
      </c>
      <c r="J235" s="37"/>
      <c r="K235" s="97" t="s">
        <v>61</v>
      </c>
      <c r="L235" s="41" t="str">
        <f t="shared" si="207"/>
        <v/>
      </c>
      <c r="M235" s="41" t="str">
        <f t="shared" si="208"/>
        <v/>
      </c>
      <c r="N235" s="64" t="str">
        <f t="shared" si="209"/>
        <v/>
      </c>
      <c r="O235" s="64" t="str">
        <f t="shared" si="210"/>
        <v xml:space="preserve"> </v>
      </c>
      <c r="P235" s="2"/>
      <c r="Q235" s="48" t="s">
        <v>20</v>
      </c>
      <c r="R235" s="48" t="s">
        <v>19</v>
      </c>
      <c r="S235" s="48">
        <f>IF(Q235=B231,8)+IF(Q235=B232,7)+IF(Q235=B233,6)+IF(Q235=B234,5)+IF(Q235=B235,4)+IF(Q235=B236,3)+IF(Q235=B237,2)+IF(Q235=B238,1)+IF(R235=B231,8)+IF(R235=B232,7)+IF(R235=B233,6)+IF(R235=B234,5)+IF(R235=B235,4)+IF(R235=B236,3)+IF(R235=B237,2)+IF(R235=B238,1)</f>
        <v>0</v>
      </c>
      <c r="T235" s="48">
        <f>IF(R235=J231,8)+IF(R235=J232,7)+IF(R235=J233,6)+IF(R235=J234,5)+IF(R235=J235,4)+IF(R235=J236,3)+IF(R235=J237,2)+IF(R235=J238,1)+IF(Q235=J231,8)+IF(Q235=J232,7)+IF(Q235=J233,6)+IF(Q235=J234,5)+IF(Q235=J235,4)+IF(Q235=J236,3)+IF(Q235=J237,2)+IF(Q235=J238,1)</f>
        <v>0</v>
      </c>
      <c r="U235" s="2"/>
      <c r="V235" s="12"/>
      <c r="W235" s="12"/>
      <c r="X235" s="12"/>
      <c r="Y235" s="12"/>
      <c r="Z235" s="12">
        <f>S235+T235</f>
        <v>0</v>
      </c>
      <c r="AA235" s="12"/>
      <c r="AB235" s="191"/>
      <c r="AC235" s="12"/>
      <c r="AD235" s="2"/>
      <c r="AE235" s="397"/>
      <c r="AF235" s="12" t="s">
        <v>210</v>
      </c>
      <c r="AG235" s="12" t="s">
        <v>1</v>
      </c>
      <c r="AH235" s="12" t="e">
        <f>VLOOKUP(AG235,ABI!$AM$51:$AX$76,12,FALSE)</f>
        <v>#N/A</v>
      </c>
      <c r="AI235" s="12" t="s">
        <v>210</v>
      </c>
      <c r="AJ235" s="12" t="s">
        <v>1</v>
      </c>
      <c r="AK235" s="12" t="e">
        <f>VLOOKUP(AJ235,ABI!$AH$51:$AX$76,17,FALSE)</f>
        <v>#N/A</v>
      </c>
      <c r="AL235" s="12" t="s">
        <v>210</v>
      </c>
      <c r="AM235" s="12" t="s">
        <v>1</v>
      </c>
      <c r="AN235" s="12" t="e">
        <f>VLOOKUP(AM235,ABI!$AO$51:$AX$76,10,FALSE)</f>
        <v>#N/A</v>
      </c>
      <c r="AO235" s="12" t="s">
        <v>210</v>
      </c>
      <c r="AP235" s="12" t="s">
        <v>1</v>
      </c>
      <c r="AQ235" s="12" t="e">
        <f>VLOOKUP(AP235,ABI!$AG$51:$AX$76,18,FALSE)</f>
        <v>#N/A</v>
      </c>
      <c r="AR235" s="12" t="s">
        <v>210</v>
      </c>
      <c r="AS235" s="12" t="s">
        <v>1</v>
      </c>
      <c r="AT235" s="12" t="e">
        <f>VLOOKUP(AS235,ABI!$AK$51:$AX$76,14,FALSE)</f>
        <v>#N/A</v>
      </c>
      <c r="AU235" s="12" t="s">
        <v>210</v>
      </c>
      <c r="AV235" s="12" t="s">
        <v>1</v>
      </c>
      <c r="AW235" s="12" t="e">
        <f>VLOOKUP(AV235,ABI!$AQ$51:$AX$76,8,FALSE)</f>
        <v>#N/A</v>
      </c>
      <c r="AX235" s="2"/>
      <c r="AY235" s="2"/>
      <c r="AZ235" s="2"/>
      <c r="BA235" s="2"/>
      <c r="BB235" s="2"/>
      <c r="BC235" s="2"/>
      <c r="BD235" s="2"/>
      <c r="BE235" s="2"/>
      <c r="BF235" s="2"/>
      <c r="BG235" s="2"/>
      <c r="BH235" s="2"/>
    </row>
    <row r="236" spans="1:60" ht="18.95" customHeight="1">
      <c r="A236" s="9">
        <v>6</v>
      </c>
      <c r="B236" s="37"/>
      <c r="C236" s="97" t="s">
        <v>61</v>
      </c>
      <c r="D236" s="41" t="str">
        <f t="shared" si="203"/>
        <v/>
      </c>
      <c r="E236" s="41" t="str">
        <f t="shared" si="204"/>
        <v/>
      </c>
      <c r="F236" s="64" t="str">
        <f t="shared" si="205"/>
        <v/>
      </c>
      <c r="G236" s="64" t="str">
        <f t="shared" si="206"/>
        <v xml:space="preserve"> </v>
      </c>
      <c r="H236" s="426"/>
      <c r="I236" s="9">
        <v>6</v>
      </c>
      <c r="J236" s="37"/>
      <c r="K236" s="97" t="s">
        <v>61</v>
      </c>
      <c r="L236" s="41" t="str">
        <f t="shared" si="207"/>
        <v/>
      </c>
      <c r="M236" s="41" t="str">
        <f t="shared" si="208"/>
        <v/>
      </c>
      <c r="N236" s="64" t="str">
        <f t="shared" si="209"/>
        <v/>
      </c>
      <c r="O236" s="64" t="str">
        <f t="shared" si="210"/>
        <v xml:space="preserve"> </v>
      </c>
      <c r="P236" s="2"/>
      <c r="Q236" s="48" t="s">
        <v>188</v>
      </c>
      <c r="R236" s="48" t="s">
        <v>189</v>
      </c>
      <c r="S236" s="48">
        <f>IF(Q236=B231,8)+IF(Q236=B232,7)+IF(Q236=B233,6)+IF(Q236=B234,5)+IF(Q236=B235,4)+IF(Q236=B236,3)+IF(Q236=B237,2)+IF(Q236=B238,1)+IF(R236=B231,8)+IF(R236=B232,7)+IF(R236=B233,6)+IF(R236=B234,5)+IF(R236=B235,4)+IF(R236=B236,3)+IF(R236=B237,2)+IF(R236=B238,1)</f>
        <v>0</v>
      </c>
      <c r="T236" s="48">
        <f>IF(R236=J231,8)+IF(R236=J232,7)+IF(R236=J233,6)+IF(R236=J234,5)+IF(R236=J235,4)+IF(R236=J236,3)+IF(R236=J237,2)+IF(R236=J238,1)+IF(Q236=J231,8)+IF(Q236=J232,7)+IF(Q236=J233,6)+IF(Q236=J234,5)+IF(Q236=J235,4)+IF(Q236=J236,3)+IF(Q236=J237,2)+IF(Q236=J238,1)</f>
        <v>0</v>
      </c>
      <c r="U236" s="2"/>
      <c r="V236" s="12"/>
      <c r="W236" s="12"/>
      <c r="X236" s="12"/>
      <c r="Y236" s="12"/>
      <c r="Z236" s="12"/>
      <c r="AA236" s="12">
        <f>S236+T236</f>
        <v>0</v>
      </c>
      <c r="AB236" s="191"/>
      <c r="AC236" s="12"/>
      <c r="AD236" s="2"/>
      <c r="AE236" s="397" t="s">
        <v>220</v>
      </c>
      <c r="AF236" s="12" t="s">
        <v>190</v>
      </c>
      <c r="AG236" s="12" t="s">
        <v>0</v>
      </c>
      <c r="AH236" s="12" t="str">
        <f>VLOOKUP(AG236,BAN!$AM$51:$AX$76,12,FALSE)</f>
        <v>JACK GILL</v>
      </c>
      <c r="AI236" s="12" t="s">
        <v>190</v>
      </c>
      <c r="AJ236" s="12" t="s">
        <v>0</v>
      </c>
      <c r="AK236" s="12" t="str">
        <f>VLOOKUP(AJ236,BAN!$AH$51:$AX$76,17,FALSE)</f>
        <v>JACK GILL</v>
      </c>
      <c r="AL236" s="12" t="s">
        <v>190</v>
      </c>
      <c r="AM236" s="12" t="s">
        <v>0</v>
      </c>
      <c r="AN236" s="12" t="str">
        <f>VLOOKUP(AM236,BAN!$AO$51:$AX$76,10,FALSE)</f>
        <v>NATHAN GRIEVESON</v>
      </c>
      <c r="AO236" s="12" t="s">
        <v>190</v>
      </c>
      <c r="AP236" s="12" t="s">
        <v>0</v>
      </c>
      <c r="AQ236" s="12" t="str">
        <f>VLOOKUP(AP236,BAN!$AG$51:$AX$76,18,FALSE)</f>
        <v>NATHAN GRIEVESON</v>
      </c>
      <c r="AR236" s="12" t="s">
        <v>190</v>
      </c>
      <c r="AS236" s="12" t="s">
        <v>0</v>
      </c>
      <c r="AT236" s="12" t="str">
        <f>VLOOKUP(AS236,BAN!$AK$51:$AX$76,14,FALSE)</f>
        <v>NATHAN GRIEVESON</v>
      </c>
      <c r="AU236" s="12" t="s">
        <v>190</v>
      </c>
      <c r="AV236" s="12" t="s">
        <v>0</v>
      </c>
      <c r="AW236" s="12" t="e">
        <f>VLOOKUP(AV236,BAN!$AQ$51:$AX$76,8,FALSE)</f>
        <v>#N/A</v>
      </c>
      <c r="AX236" s="2"/>
      <c r="AY236" s="2"/>
      <c r="AZ236" s="2"/>
      <c r="BA236" s="2"/>
      <c r="BB236" s="2"/>
      <c r="BC236" s="2"/>
      <c r="BD236" s="2"/>
      <c r="BE236" s="2"/>
      <c r="BF236" s="2"/>
      <c r="BG236" s="2"/>
      <c r="BH236" s="2"/>
    </row>
    <row r="237" spans="1:60" ht="18.95" customHeight="1">
      <c r="A237" s="9">
        <v>7</v>
      </c>
      <c r="B237" s="37"/>
      <c r="C237" s="97" t="s">
        <v>61</v>
      </c>
      <c r="D237" s="41" t="str">
        <f t="shared" si="203"/>
        <v/>
      </c>
      <c r="E237" s="41" t="str">
        <f t="shared" si="204"/>
        <v/>
      </c>
      <c r="F237" s="64" t="str">
        <f t="shared" si="205"/>
        <v/>
      </c>
      <c r="G237" s="64" t="str">
        <f t="shared" si="206"/>
        <v xml:space="preserve"> </v>
      </c>
      <c r="H237" s="426"/>
      <c r="I237" s="9">
        <v>7</v>
      </c>
      <c r="J237" s="37"/>
      <c r="K237" s="97" t="s">
        <v>61</v>
      </c>
      <c r="L237" s="41" t="str">
        <f t="shared" si="207"/>
        <v/>
      </c>
      <c r="M237" s="41" t="str">
        <f t="shared" si="208"/>
        <v/>
      </c>
      <c r="N237" s="64" t="str">
        <f t="shared" si="209"/>
        <v/>
      </c>
      <c r="O237" s="64" t="str">
        <f t="shared" si="210"/>
        <v xml:space="preserve"> </v>
      </c>
      <c r="P237" s="2"/>
      <c r="Q237" s="48" t="s">
        <v>227</v>
      </c>
      <c r="R237" s="48" t="s">
        <v>228</v>
      </c>
      <c r="S237" s="48">
        <f>IF(Q237=B231,8)+IF(Q237=B232,7)+IF(Q237=B233,6)+IF(Q237=B234,5)+IF(Q237=B235,4)+IF(Q237=B236,3)+IF(Q237=B237,2)+IF(Q237=B238,1)+IF(R237=B231,8)+IF(R237=B232,7)+IF(R237=B233,6)+IF(R237=B234,5)+IF(R237=B235,4)+IF(R237=B236,3)+IF(R237=B237,2)+IF(R237=B238,1)</f>
        <v>0</v>
      </c>
      <c r="T237" s="48">
        <f>IF(R237=J231,8)+IF(R237=J232,7)+IF(R237=J233,6)+IF(R237=J234,5)+IF(R237=J235,4)+IF(R237=J236,3)+IF(R237=J237,2)+IF(R237=J238,1)+IF(Q237=J231,8)+IF(Q237=J232,7)+IF(Q237=J233,6)+IF(Q237=J234,5)+IF(Q237=J235,4)+IF(Q237=J236,3)+IF(Q237=J237,2)+IF(Q237=J238,1)</f>
        <v>0</v>
      </c>
      <c r="U237" s="2"/>
      <c r="V237" s="12"/>
      <c r="W237" s="12"/>
      <c r="X237" s="12"/>
      <c r="Y237" s="12"/>
      <c r="Z237" s="12"/>
      <c r="AA237" s="12"/>
      <c r="AB237" s="191">
        <f>S237+T237</f>
        <v>0</v>
      </c>
      <c r="AC237" s="12"/>
      <c r="AD237" s="2"/>
      <c r="AE237" s="397"/>
      <c r="AF237" s="12" t="s">
        <v>191</v>
      </c>
      <c r="AG237" s="12" t="s">
        <v>1</v>
      </c>
      <c r="AH237" s="12" t="e">
        <f>VLOOKUP(AG237,BAN!$AM$51:$AX$76,12,FALSE)</f>
        <v>#N/A</v>
      </c>
      <c r="AI237" s="12" t="s">
        <v>191</v>
      </c>
      <c r="AJ237" s="12" t="s">
        <v>1</v>
      </c>
      <c r="AK237" s="12" t="e">
        <f>VLOOKUP(AJ237,BAN!$AH$51:$AX$76,17,FALSE)</f>
        <v>#N/A</v>
      </c>
      <c r="AL237" s="12" t="s">
        <v>191</v>
      </c>
      <c r="AM237" s="12" t="s">
        <v>1</v>
      </c>
      <c r="AN237" s="12" t="str">
        <f>VLOOKUP(AM237,BAN!$AO$51:$AX$76,10,FALSE)</f>
        <v>ALFIE ROWETT</v>
      </c>
      <c r="AO237" s="12" t="s">
        <v>191</v>
      </c>
      <c r="AP237" s="12" t="s">
        <v>1</v>
      </c>
      <c r="AQ237" s="12" t="str">
        <f>VLOOKUP(AP237,BAN!$AG$51:$AX$76,18,FALSE)</f>
        <v>LOGAN KELLING</v>
      </c>
      <c r="AR237" s="12" t="s">
        <v>191</v>
      </c>
      <c r="AS237" s="12" t="s">
        <v>1</v>
      </c>
      <c r="AT237" s="12" t="str">
        <f>VLOOKUP(AS237,BAN!$AK$51:$AX$76,14,FALSE)</f>
        <v>LOGAN KELLING</v>
      </c>
      <c r="AU237" s="12" t="s">
        <v>191</v>
      </c>
      <c r="AV237" s="12" t="s">
        <v>1</v>
      </c>
      <c r="AW237" s="12" t="e">
        <f>VLOOKUP(AV237,BAN!$AQ$51:$AX$76,8,FALSE)</f>
        <v>#N/A</v>
      </c>
      <c r="AX237" s="2"/>
      <c r="AY237" s="2"/>
      <c r="AZ237" s="2"/>
      <c r="BA237" s="2"/>
      <c r="BB237" s="2"/>
      <c r="BC237" s="2"/>
      <c r="BD237" s="2"/>
      <c r="BE237" s="2"/>
      <c r="BF237" s="2"/>
      <c r="BG237" s="2"/>
      <c r="BH237" s="2"/>
    </row>
    <row r="238" spans="1:60" ht="18.95" customHeight="1">
      <c r="A238" s="9">
        <v>8</v>
      </c>
      <c r="B238" s="37"/>
      <c r="C238" s="97" t="s">
        <v>61</v>
      </c>
      <c r="D238" s="41" t="str">
        <f t="shared" si="203"/>
        <v/>
      </c>
      <c r="E238" s="41" t="str">
        <f t="shared" si="204"/>
        <v/>
      </c>
      <c r="F238" s="64" t="str">
        <f t="shared" si="205"/>
        <v/>
      </c>
      <c r="G238" s="64" t="str">
        <f t="shared" si="206"/>
        <v xml:space="preserve"> </v>
      </c>
      <c r="H238" s="427"/>
      <c r="I238" s="9">
        <v>8</v>
      </c>
      <c r="J238" s="37"/>
      <c r="K238" s="97" t="s">
        <v>61</v>
      </c>
      <c r="L238" s="41" t="str">
        <f t="shared" si="207"/>
        <v/>
      </c>
      <c r="M238" s="41" t="str">
        <f t="shared" si="208"/>
        <v/>
      </c>
      <c r="N238" s="64" t="str">
        <f t="shared" si="209"/>
        <v/>
      </c>
      <c r="O238" s="64" t="str">
        <f t="shared" si="210"/>
        <v xml:space="preserve"> </v>
      </c>
      <c r="P238" s="2"/>
      <c r="Q238" s="48" t="s">
        <v>208</v>
      </c>
      <c r="R238" s="48" t="s">
        <v>211</v>
      </c>
      <c r="S238" s="48">
        <f>IF(Q238=B231,8)+IF(Q238=B232,7)+IF(Q238=B233,6)+IF(Q238=B234,5)+IF(Q238=B235,4)+IF(Q238=B236,3)+IF(Q238=B237,2)+IF(Q238=B238,1)+IF(R238=B231,8)+IF(R238=B232,7)+IF(R238=B233,6)+IF(R238=B234,5)+IF(R238=B235,4)+IF(R238=B236,3)+IF(R238=B237,2)+IF(R238=B238,1)</f>
        <v>0</v>
      </c>
      <c r="T238" s="48">
        <f>IF(R238=J231,8)+IF(R238=J232,7)+IF(R238=J233,6)+IF(R238=J234,5)+IF(R238=J235,4)+IF(R238=J236,3)+IF(R238=J237,2)+IF(R238=J238,1)+IF(Q238=J231,8)+IF(Q238=J232,7)+IF(Q238=J233,6)+IF(Q238=J234,5)+IF(Q238=J235,4)+IF(Q238=J236,3)+IF(Q238=J237,2)+IF(Q238=J238,1)</f>
        <v>0</v>
      </c>
      <c r="U238" s="2"/>
      <c r="V238" s="12"/>
      <c r="W238" s="12"/>
      <c r="X238" s="12"/>
      <c r="Y238" s="12"/>
      <c r="Z238" s="12"/>
      <c r="AA238" s="12"/>
      <c r="AB238" s="191"/>
      <c r="AC238" s="12">
        <f>S238+T238</f>
        <v>0</v>
      </c>
      <c r="AD238" s="2"/>
      <c r="AE238" s="397" t="s">
        <v>221</v>
      </c>
      <c r="AF238" s="12" t="s">
        <v>1</v>
      </c>
      <c r="AG238" s="12" t="s">
        <v>0</v>
      </c>
      <c r="AH238" s="12" t="e">
        <f>VLOOKUP(AG238,BIC!$AM$51:$AX$76,12,FALSE)</f>
        <v>#N/A</v>
      </c>
      <c r="AI238" s="12" t="s">
        <v>1</v>
      </c>
      <c r="AJ238" s="12" t="s">
        <v>0</v>
      </c>
      <c r="AK238" s="12" t="e">
        <f>VLOOKUP(AJ238,BIC!$AH$51:$AX$76,17,FALSE)</f>
        <v>#N/A</v>
      </c>
      <c r="AL238" s="12" t="s">
        <v>1</v>
      </c>
      <c r="AM238" s="12" t="s">
        <v>0</v>
      </c>
      <c r="AN238" s="12" t="str">
        <f>VLOOKUP(AM238,BIC!$AO$51:$AX$76,10,FALSE)</f>
        <v>Jack Clements</v>
      </c>
      <c r="AO238" s="12" t="s">
        <v>1</v>
      </c>
      <c r="AP238" s="12" t="s">
        <v>0</v>
      </c>
      <c r="AQ238" s="12" t="str">
        <f>VLOOKUP(AP238,BIC!$AG$51:$AX$76,18,FALSE)</f>
        <v>Jack Clements</v>
      </c>
      <c r="AR238" s="12" t="s">
        <v>1</v>
      </c>
      <c r="AS238" s="12" t="s">
        <v>0</v>
      </c>
      <c r="AT238" s="12" t="str">
        <f>VLOOKUP(AS238,BIC!$AK$51:$AX$76,14,FALSE)</f>
        <v>Jack Clements</v>
      </c>
      <c r="AU238" s="12" t="s">
        <v>1</v>
      </c>
      <c r="AV238" s="12" t="s">
        <v>0</v>
      </c>
      <c r="AW238" s="12" t="e">
        <f>VLOOKUP(AV238,BIC!$AQ$51:$AX$76,8,FALSE)</f>
        <v>#N/A</v>
      </c>
      <c r="AX238" s="2"/>
      <c r="AY238" s="2"/>
      <c r="AZ238" s="2"/>
      <c r="BA238" s="2"/>
      <c r="BB238" s="2"/>
      <c r="BC238" s="2"/>
      <c r="BD238" s="2"/>
      <c r="BE238" s="2"/>
      <c r="BF238" s="2"/>
      <c r="BG238" s="2"/>
      <c r="BH238" s="2"/>
    </row>
    <row r="239" spans="1:60" ht="18.95" customHeight="1">
      <c r="A239" s="206" t="s">
        <v>0</v>
      </c>
      <c r="B239" s="422" t="s">
        <v>171</v>
      </c>
      <c r="C239" s="423"/>
      <c r="D239" s="423"/>
      <c r="E239" s="423"/>
      <c r="F239" s="423"/>
      <c r="G239" s="424"/>
      <c r="H239" s="207"/>
      <c r="I239" s="206" t="s">
        <v>1</v>
      </c>
      <c r="J239" s="422" t="str">
        <f>B239</f>
        <v>UNDER 17 MEN 800m</v>
      </c>
      <c r="K239" s="423"/>
      <c r="L239" s="423"/>
      <c r="M239" s="423"/>
      <c r="N239" s="423"/>
      <c r="O239" s="424"/>
      <c r="P239" s="2"/>
      <c r="Q239" s="96"/>
      <c r="R239" s="96"/>
      <c r="S239" s="48"/>
      <c r="T239" s="48"/>
      <c r="U239" s="2"/>
      <c r="V239" s="12"/>
      <c r="W239" s="12"/>
      <c r="X239" s="12"/>
      <c r="Y239" s="12"/>
      <c r="Z239" s="12"/>
      <c r="AA239" s="12"/>
      <c r="AB239" s="191"/>
      <c r="AC239" s="12"/>
      <c r="AD239" s="2"/>
      <c r="AE239" s="397"/>
      <c r="AF239" s="12" t="s">
        <v>209</v>
      </c>
      <c r="AG239" s="12" t="s">
        <v>1</v>
      </c>
      <c r="AH239" s="12" t="e">
        <f>VLOOKUP(AG239,BIC!$AM$51:$AX$76,12,FALSE)</f>
        <v>#N/A</v>
      </c>
      <c r="AI239" s="12" t="s">
        <v>209</v>
      </c>
      <c r="AJ239" s="12" t="s">
        <v>1</v>
      </c>
      <c r="AK239" s="12" t="e">
        <f>VLOOKUP(AJ239,BIC!$AH$51:$AX$76,17,FALSE)</f>
        <v>#N/A</v>
      </c>
      <c r="AL239" s="12" t="s">
        <v>209</v>
      </c>
      <c r="AM239" s="12" t="s">
        <v>1</v>
      </c>
      <c r="AN239" s="12" t="e">
        <f>VLOOKUP(AM239,BIC!$AO$51:$AX$76,10,FALSE)</f>
        <v>#N/A</v>
      </c>
      <c r="AO239" s="12" t="s">
        <v>209</v>
      </c>
      <c r="AP239" s="12" t="s">
        <v>1</v>
      </c>
      <c r="AQ239" s="12" t="e">
        <f>VLOOKUP(AP239,BIC!$AG$51:$AX$76,18,FALSE)</f>
        <v>#N/A</v>
      </c>
      <c r="AR239" s="12" t="s">
        <v>209</v>
      </c>
      <c r="AS239" s="12" t="s">
        <v>1</v>
      </c>
      <c r="AT239" s="12" t="e">
        <f>VLOOKUP(AS239,BIC!$AK$51:$AX$76,14,FALSE)</f>
        <v>#N/A</v>
      </c>
      <c r="AU239" s="12" t="s">
        <v>209</v>
      </c>
      <c r="AV239" s="12" t="s">
        <v>1</v>
      </c>
      <c r="AW239" s="12" t="e">
        <f>VLOOKUP(AV239,BIC!$AQ$51:$AX$76,8,FALSE)</f>
        <v>#N/A</v>
      </c>
      <c r="AX239" s="2"/>
      <c r="AY239" s="2"/>
      <c r="AZ239" s="2"/>
      <c r="BA239" s="2"/>
      <c r="BB239" s="2"/>
      <c r="BC239" s="2"/>
      <c r="BD239" s="2"/>
      <c r="BE239" s="2"/>
      <c r="BF239" s="2"/>
      <c r="BG239" s="2"/>
      <c r="BH239" s="2"/>
    </row>
    <row r="240" spans="1:60" ht="18.95" customHeight="1">
      <c r="A240" s="9">
        <v>1</v>
      </c>
      <c r="B240" s="107"/>
      <c r="C240" s="108" t="s">
        <v>61</v>
      </c>
      <c r="D240" s="41" t="str">
        <f>IF(B240=0,"",VLOOKUP(B240,$AO$215:$AQ$230,3,FALSE))</f>
        <v/>
      </c>
      <c r="E240" s="41" t="str">
        <f>IF(B240=0,"",VLOOKUP(B240,$AU$8:$AW$23,3,FALSE))</f>
        <v/>
      </c>
      <c r="F240" s="64" t="str">
        <f>IF(C240="","",IF($AU$256="F"," ",IF($AU$256="T",IF(C240&lt;=$AK$256,"G1",IF(C240&lt;=$AN$256,"G2",IF(C240&lt;=$AQ$256,"G3",IF(C240&lt;=$AT$256,"G4","")))))))</f>
        <v/>
      </c>
      <c r="G240" s="64" t="str">
        <f>IF(C240&lt;=BN213,"AW"," ")</f>
        <v xml:space="preserve"> </v>
      </c>
      <c r="H240" s="425"/>
      <c r="I240" s="9">
        <v>1</v>
      </c>
      <c r="J240" s="107"/>
      <c r="K240" s="108" t="s">
        <v>61</v>
      </c>
      <c r="L240" s="41" t="str">
        <f>IF(J240=0,"",VLOOKUP(J240,$AO$215:$AQ$230,3,FALSE))</f>
        <v/>
      </c>
      <c r="M240" s="41" t="str">
        <f>IF(J240=0,"",VLOOKUP(J240,$AU$8:$AW$23,3,FALSE))</f>
        <v/>
      </c>
      <c r="N240" s="64" t="str">
        <f>IF(K240="","",IF($AU$256="F"," ",IF($AU$256="T",IF(K240&lt;=$AK$256,"G1",IF(K240&lt;=$AN$256,"G2",IF(K240&lt;=$AQ$256,"G3",IF(K240&lt;=$AT$256,"G4","")))))))</f>
        <v/>
      </c>
      <c r="O240" s="64" t="str">
        <f>IF(K240&lt;=BN213,"AW"," ")</f>
        <v xml:space="preserve"> </v>
      </c>
      <c r="P240" s="2"/>
      <c r="Q240" s="192" t="s">
        <v>0</v>
      </c>
      <c r="R240" s="192" t="s">
        <v>210</v>
      </c>
      <c r="S240" s="192">
        <f>IF(Q240=B240,8)+IF(Q240=B241,7)+IF(Q240=B242,6)+IF(Q240=B243,5)+IF(Q240=B244,4)+IF(Q240=B245,3)+IF(Q240=B246,2)+IF(Q240=B247,1)+IF(R240=B240,8)+IF(R240=B241,7)+IF(R240=B242,6)+IF(R240=B243,5)+IF(R240=B244,4)+IF(R240=B245,3)+IF(R240=B246,2)+IF(R240=B247,1)</f>
        <v>0</v>
      </c>
      <c r="T240" s="192">
        <f>IF(Q240=J240,8)+IF(Q240=J241,7)+IF(Q240=J242,6)+IF(Q240=J243,5)+IF(Q240=J244,4)+IF(Q240=J245,3)+IF(Q240=J246,2)+IF(Q240=J247,1)+IF(R240=J240,8)+IF(R240=J241,7)+IF(R240=J242,6)+IF(R240=J243,5)+IF(R240=J244,4)+IF(R240=J245,3)+IF(R240=J246,2)+IF(R240=J247,1)</f>
        <v>0</v>
      </c>
      <c r="U240" s="2"/>
      <c r="V240" s="95">
        <f>S240+T240</f>
        <v>0</v>
      </c>
      <c r="W240" s="12"/>
      <c r="X240" s="12"/>
      <c r="Y240" s="12"/>
      <c r="Z240" s="12"/>
      <c r="AA240" s="12"/>
      <c r="AB240" s="191"/>
      <c r="AC240" s="12"/>
      <c r="AD240" s="2"/>
      <c r="AE240" s="397" t="s">
        <v>257</v>
      </c>
      <c r="AF240" s="265" t="s">
        <v>258</v>
      </c>
      <c r="AG240" s="12" t="s">
        <v>0</v>
      </c>
      <c r="AH240" s="12" t="str">
        <f>VLOOKUP(AG240,'T K'!$AM$51:$AX$76,12,FALSE)</f>
        <v>George Hunter</v>
      </c>
      <c r="AI240" s="265" t="str">
        <f>AF240</f>
        <v>X</v>
      </c>
      <c r="AJ240" s="12" t="s">
        <v>0</v>
      </c>
      <c r="AK240" s="12" t="e">
        <f>VLOOKUP(AJ240,'T K'!$AH$51:$AX$76,17,FALSE)</f>
        <v>#N/A</v>
      </c>
      <c r="AL240" s="265" t="str">
        <f>AI240</f>
        <v>X</v>
      </c>
      <c r="AM240" s="12" t="s">
        <v>0</v>
      </c>
      <c r="AN240" s="12" t="str">
        <f>VLOOKUP(AM240,'T K'!$AO$51:$AX$76,10,FALSE)</f>
        <v>Christian Randall</v>
      </c>
      <c r="AO240" s="265" t="str">
        <f>AL240</f>
        <v>X</v>
      </c>
      <c r="AP240" s="12" t="s">
        <v>0</v>
      </c>
      <c r="AQ240" s="12" t="str">
        <f>VLOOKUP(AP240,'T K'!$AG$51:$AX$76,18,FALSE)</f>
        <v>Christian Randall</v>
      </c>
      <c r="AR240" s="265" t="str">
        <f>AO240</f>
        <v>X</v>
      </c>
      <c r="AS240" s="12" t="s">
        <v>0</v>
      </c>
      <c r="AT240" s="12" t="str">
        <f>VLOOKUP(AS240,'T K'!$AK$51:$AX$76,14,FALSE)</f>
        <v>Christian Randall</v>
      </c>
      <c r="AU240" s="265" t="str">
        <f>AR240</f>
        <v>X</v>
      </c>
      <c r="AV240" s="12" t="s">
        <v>0</v>
      </c>
      <c r="AW240" s="12" t="e">
        <f>VLOOKUP(AV240,'T K'!$AQ$51:$AX$76,8,FALSE)</f>
        <v>#N/A</v>
      </c>
      <c r="AX240" s="2"/>
      <c r="AY240" s="2"/>
      <c r="AZ240" s="2"/>
      <c r="BA240" s="2"/>
      <c r="BB240" s="2"/>
      <c r="BC240" s="2"/>
      <c r="BD240" s="2"/>
      <c r="BE240" s="2"/>
      <c r="BF240" s="2"/>
      <c r="BG240" s="2"/>
      <c r="BH240" s="2"/>
    </row>
    <row r="241" spans="1:60" ht="18.95" customHeight="1">
      <c r="A241" s="9">
        <v>2</v>
      </c>
      <c r="B241" s="107"/>
      <c r="C241" s="108" t="s">
        <v>61</v>
      </c>
      <c r="D241" s="41" t="str">
        <f t="shared" ref="D241:D247" si="211">IF(B241=0,"",VLOOKUP(B241,$AO$215:$AQ$230,3,FALSE))</f>
        <v/>
      </c>
      <c r="E241" s="41" t="str">
        <f t="shared" ref="E241:E247" si="212">IF(B241=0,"",VLOOKUP(B241,$AU$8:$AW$23,3,FALSE))</f>
        <v/>
      </c>
      <c r="F241" s="64" t="str">
        <f t="shared" ref="F241:F247" si="213">IF(C241="","",IF($AU$256="F"," ",IF($AU$256="T",IF(C241&lt;=$AK$256,"G1",IF(C241&lt;=$AN$256,"G2",IF(C241&lt;=$AQ$256,"G3",IF(C241&lt;=$AT$256,"G4","")))))))</f>
        <v/>
      </c>
      <c r="G241" s="64" t="str">
        <f t="shared" ref="G241:G247" si="214">IF(C241&lt;=BN214,"AW"," ")</f>
        <v xml:space="preserve"> </v>
      </c>
      <c r="H241" s="426"/>
      <c r="I241" s="9">
        <v>2</v>
      </c>
      <c r="J241" s="107"/>
      <c r="K241" s="108" t="s">
        <v>61</v>
      </c>
      <c r="L241" s="41" t="str">
        <f t="shared" ref="L241:L247" si="215">IF(J241=0,"",VLOOKUP(J241,$AO$215:$AQ$230,3,FALSE))</f>
        <v/>
      </c>
      <c r="M241" s="41" t="str">
        <f t="shared" ref="M241:M247" si="216">IF(J241=0,"",VLOOKUP(J241,$AU$8:$AW$23,3,FALSE))</f>
        <v/>
      </c>
      <c r="N241" s="64" t="str">
        <f t="shared" ref="N241:N247" si="217">IF(K241="","",IF($AU$256="F"," ",IF($AU$256="T",IF(K241&lt;=$AK$256,"G1",IF(K241&lt;=$AN$256,"G2",IF(K241&lt;=$AQ$256,"G3",IF(K241&lt;=$AT$256,"G4","")))))))</f>
        <v/>
      </c>
      <c r="O241" s="64" t="str">
        <f t="shared" ref="O241:O247" si="218">IF(K241&lt;=BN214,"AW"," ")</f>
        <v xml:space="preserve"> </v>
      </c>
      <c r="P241" s="2"/>
      <c r="Q241" s="48" t="s">
        <v>190</v>
      </c>
      <c r="R241" s="48" t="s">
        <v>191</v>
      </c>
      <c r="S241" s="48">
        <f>IF(Q241=B240,8)+IF(Q241=B241,7)+IF(Q241=B242,6)+IF(Q241=B243,5)+IF(Q241=B244,4)+IF(Q241=B245,3)+IF(Q241=B246,2)+IF(Q241=B247,1)+IF(R241=B240,8)+IF(R241=B241,7)+IF(R241=B242,6)+IF(R241=B243,5)+IF(R241=B244,4)+IF(R241=B245,3)+IF(R241=B246,2)+IF(R241=B247,1)</f>
        <v>0</v>
      </c>
      <c r="T241" s="48">
        <f>IF(R241=J240,8)+IF(R241=J241,7)+IF(R241=J242,6)+IF(R241=J243,5)+IF(R241=J244,4)+IF(R241=J245,3)+IF(R241=J246,2)+IF(R241=J247,1)+IF(Q241=J240,8)+IF(Q241=J241,7)+IF(Q241=J242,6)+IF(Q241=J243,5)+IF(Q241=J244,4)+IF(Q241=J245,3)+IF(Q241=J246,2)+IF(Q241=J247,1)</f>
        <v>0</v>
      </c>
      <c r="U241" s="2"/>
      <c r="V241" s="12"/>
      <c r="W241" s="12">
        <f>S241+T241</f>
        <v>0</v>
      </c>
      <c r="X241" s="12"/>
      <c r="Y241" s="12"/>
      <c r="Z241" s="12"/>
      <c r="AA241" s="12"/>
      <c r="AB241" s="191"/>
      <c r="AC241" s="12"/>
      <c r="AD241" s="2"/>
      <c r="AE241" s="397"/>
      <c r="AF241" s="265" t="s">
        <v>259</v>
      </c>
      <c r="AG241" s="12" t="s">
        <v>1</v>
      </c>
      <c r="AH241" s="12" t="str">
        <f>VLOOKUP(AG241,'T K'!$AM$51:$AX$76,12,FALSE)</f>
        <v>George Biggs</v>
      </c>
      <c r="AI241" s="265" t="str">
        <f>AF241</f>
        <v>XX</v>
      </c>
      <c r="AJ241" s="12" t="s">
        <v>1</v>
      </c>
      <c r="AK241" s="12" t="e">
        <f>VLOOKUP(AJ241,'T K'!$AH$51:$AX$76,17,FALSE)</f>
        <v>#N/A</v>
      </c>
      <c r="AL241" s="265" t="str">
        <f>AI241</f>
        <v>XX</v>
      </c>
      <c r="AM241" s="12" t="s">
        <v>1</v>
      </c>
      <c r="AN241" s="12" t="e">
        <f>VLOOKUP(AM241,'T K'!$AO$51:$AX$76,10,FALSE)</f>
        <v>#N/A</v>
      </c>
      <c r="AO241" s="265" t="str">
        <f>AL241</f>
        <v>XX</v>
      </c>
      <c r="AP241" s="12" t="s">
        <v>1</v>
      </c>
      <c r="AQ241" s="12" t="e">
        <f>VLOOKUP(AP241,'T K'!$AG$51:$AX$76,18,FALSE)</f>
        <v>#N/A</v>
      </c>
      <c r="AR241" s="265" t="str">
        <f>AO241</f>
        <v>XX</v>
      </c>
      <c r="AS241" s="12" t="s">
        <v>1</v>
      </c>
      <c r="AT241" s="12" t="e">
        <f>VLOOKUP(AS241,'T K'!$AK$51:$AX$76,14,FALSE)</f>
        <v>#N/A</v>
      </c>
      <c r="AU241" s="265" t="str">
        <f>AR241</f>
        <v>XX</v>
      </c>
      <c r="AV241" s="12" t="s">
        <v>1</v>
      </c>
      <c r="AW241" s="12" t="e">
        <f>VLOOKUP(AV241,'T K'!$AQ$51:$AX$76,8,FALSE)</f>
        <v>#N/A</v>
      </c>
      <c r="AX241" s="2"/>
      <c r="AY241" s="2"/>
      <c r="AZ241" s="2"/>
      <c r="BA241" s="2"/>
      <c r="BB241" s="2"/>
      <c r="BC241" s="2"/>
      <c r="BD241" s="2"/>
      <c r="BE241" s="2"/>
      <c r="BF241" s="2"/>
      <c r="BG241" s="2"/>
      <c r="BH241" s="2"/>
    </row>
    <row r="242" spans="1:60" ht="18.95" customHeight="1">
      <c r="A242" s="9">
        <v>3</v>
      </c>
      <c r="B242" s="107"/>
      <c r="C242" s="108" t="s">
        <v>61</v>
      </c>
      <c r="D242" s="41" t="str">
        <f t="shared" si="211"/>
        <v/>
      </c>
      <c r="E242" s="41" t="str">
        <f t="shared" si="212"/>
        <v/>
      </c>
      <c r="F242" s="64" t="str">
        <f t="shared" si="213"/>
        <v/>
      </c>
      <c r="G242" s="64" t="str">
        <f t="shared" si="214"/>
        <v xml:space="preserve"> </v>
      </c>
      <c r="H242" s="426"/>
      <c r="I242" s="9">
        <v>3</v>
      </c>
      <c r="J242" s="107"/>
      <c r="K242" s="108" t="s">
        <v>61</v>
      </c>
      <c r="L242" s="41" t="str">
        <f t="shared" si="215"/>
        <v/>
      </c>
      <c r="M242" s="41" t="str">
        <f t="shared" si="216"/>
        <v/>
      </c>
      <c r="N242" s="64" t="str">
        <f t="shared" si="217"/>
        <v/>
      </c>
      <c r="O242" s="64" t="str">
        <f t="shared" si="218"/>
        <v xml:space="preserve"> </v>
      </c>
      <c r="P242" s="2"/>
      <c r="Q242" s="48" t="s">
        <v>1</v>
      </c>
      <c r="R242" s="48" t="s">
        <v>209</v>
      </c>
      <c r="S242" s="48">
        <f>IF(Q242=B240,8)+IF(Q242=B241,7)+IF(Q242=B242,6)+IF(Q242=B243,5)+IF(Q242=B244,4)+IF(Q242=B245,3)+IF(Q242=B246,2)+IF(Q242=B247,1)+IF(R242=B240,8)+IF(R242=B241,7)+IF(R242=B242,6)+IF(R242=B243,5)+IF(R242=B244,4)+IF(R242=B245,3)+IF(R242=B246,2)+IF(R242=B247,1)</f>
        <v>0</v>
      </c>
      <c r="T242" s="48">
        <f>IF(R242=J240,8)+IF(R242=J241,7)+IF(R242=J242,6)+IF(R242=J243,5)+IF(R242=J244,4)+IF(R242=J245,3)+IF(R242=J246,2)+IF(R242=J247,1)+IF(Q242=J240,8)+IF(Q242=J241,7)+IF(Q242=J242,6)+IF(Q242=J243,5)+IF(Q242=J244,4)+IF(Q242=J245,3)+IF(Q242=J246,2)+IF(Q242=J247,1)</f>
        <v>0</v>
      </c>
      <c r="U242" s="2"/>
      <c r="V242" s="12"/>
      <c r="W242" s="12"/>
      <c r="X242" s="12">
        <f>S242+T242</f>
        <v>0</v>
      </c>
      <c r="Y242" s="12"/>
      <c r="Z242" s="12"/>
      <c r="AA242" s="12"/>
      <c r="AB242" s="191"/>
      <c r="AC242" s="12"/>
      <c r="AD242" s="2"/>
      <c r="AE242" s="397" t="s">
        <v>216</v>
      </c>
      <c r="AF242" s="12" t="s">
        <v>20</v>
      </c>
      <c r="AG242" s="12" t="s">
        <v>0</v>
      </c>
      <c r="AH242" s="12" t="str">
        <f>VLOOKUP(AG242,'OXF C'!$AM$51:$AX$76,12,FALSE)</f>
        <v>Aidan Whiting</v>
      </c>
      <c r="AI242" s="12" t="s">
        <v>20</v>
      </c>
      <c r="AJ242" s="12" t="s">
        <v>0</v>
      </c>
      <c r="AK242" s="12" t="str">
        <f>VLOOKUP(AJ242,'OXF C'!$AH$51:$AX$76,17,FALSE)</f>
        <v>Tim Stephens</v>
      </c>
      <c r="AL242" s="12" t="s">
        <v>20</v>
      </c>
      <c r="AM242" s="12" t="s">
        <v>0</v>
      </c>
      <c r="AN242" s="12" t="str">
        <f>VLOOKUP(AM242,'OXF C'!$AO$51:$AX$76,10,FALSE)</f>
        <v>Ollie Powell</v>
      </c>
      <c r="AO242" s="12" t="s">
        <v>20</v>
      </c>
      <c r="AP242" s="12" t="s">
        <v>0</v>
      </c>
      <c r="AQ242" s="12" t="str">
        <f>VLOOKUP(AP242,'OXF C'!$AG$51:$AX$76,18,FALSE)</f>
        <v>James Breslin</v>
      </c>
      <c r="AR242" s="12" t="s">
        <v>20</v>
      </c>
      <c r="AS242" s="12" t="s">
        <v>0</v>
      </c>
      <c r="AT242" s="12" t="str">
        <f>VLOOKUP(AS242,'OXF C'!$AK$51:$AX$76,14,FALSE)</f>
        <v>Ollie Powell</v>
      </c>
      <c r="AU242" s="12" t="s">
        <v>20</v>
      </c>
      <c r="AV242" s="12" t="s">
        <v>0</v>
      </c>
      <c r="AW242" s="12" t="e">
        <f>VLOOKUP(AV242,'OXF C'!$AQ$51:$AX$76,8,FALSE)</f>
        <v>#N/A</v>
      </c>
      <c r="AX242" s="2"/>
      <c r="AY242" s="2"/>
      <c r="AZ242" s="2"/>
      <c r="BA242" s="2"/>
      <c r="BB242" s="2"/>
      <c r="BC242" s="2"/>
      <c r="BD242" s="2"/>
      <c r="BE242" s="2"/>
      <c r="BF242" s="2"/>
      <c r="BG242" s="2"/>
      <c r="BH242" s="2"/>
    </row>
    <row r="243" spans="1:60" ht="18.95" customHeight="1">
      <c r="A243" s="9">
        <v>4</v>
      </c>
      <c r="B243" s="107"/>
      <c r="C243" s="108" t="s">
        <v>61</v>
      </c>
      <c r="D243" s="41" t="str">
        <f t="shared" si="211"/>
        <v/>
      </c>
      <c r="E243" s="41" t="str">
        <f t="shared" si="212"/>
        <v/>
      </c>
      <c r="F243" s="64" t="str">
        <f t="shared" si="213"/>
        <v/>
      </c>
      <c r="G243" s="64" t="str">
        <f t="shared" si="214"/>
        <v xml:space="preserve"> </v>
      </c>
      <c r="H243" s="426"/>
      <c r="I243" s="9">
        <v>4</v>
      </c>
      <c r="J243" s="107"/>
      <c r="K243" s="108" t="s">
        <v>61</v>
      </c>
      <c r="L243" s="41" t="str">
        <f t="shared" si="215"/>
        <v/>
      </c>
      <c r="M243" s="41" t="str">
        <f t="shared" si="216"/>
        <v/>
      </c>
      <c r="N243" s="64" t="str">
        <f t="shared" si="217"/>
        <v/>
      </c>
      <c r="O243" s="64" t="str">
        <f t="shared" si="218"/>
        <v xml:space="preserve"> </v>
      </c>
      <c r="P243" s="2"/>
      <c r="Q243" s="264" t="s">
        <v>258</v>
      </c>
      <c r="R243" s="264" t="s">
        <v>259</v>
      </c>
      <c r="S243" s="48">
        <f>IF(Q243=B240,8)+IF(Q243=B241,7)+IF(Q243=B242,6)+IF(Q243=B243,5)+IF(Q243=B244,4)+IF(Q243=B245,3)+IF(Q243=B246,2)+IF(Q243=B247,1)+IF(R243=B240,8)+IF(R243=B241,7)+IF(R243=B242,6)+IF(R243=B243,5)+IF(R243=B244,4)+IF(R243=B245,3)+IF(R243=B246,2)+IF(R243=B247,1)</f>
        <v>0</v>
      </c>
      <c r="T243" s="48">
        <f>IF(R243=J240,8)+IF(R243=J241,7)+IF(R243=J242,6)+IF(R243=J243,5)+IF(R243=J244,4)+IF(R243=J245,3)+IF(R243=J246,2)+IF(R243=J247,1)+IF(Q243=J240,8)+IF(Q243=J241,7)+IF(Q243=J242,6)+IF(Q243=J243,5)+IF(Q243=J244,4)+IF(Q243=J245,3)+IF(Q243=J246,2)+IF(Q243=J247,1)</f>
        <v>0</v>
      </c>
      <c r="U243" s="2"/>
      <c r="V243" s="12"/>
      <c r="W243" s="12"/>
      <c r="X243" s="12"/>
      <c r="Y243" s="12">
        <f>S243+T243</f>
        <v>0</v>
      </c>
      <c r="Z243" s="12"/>
      <c r="AA243" s="12"/>
      <c r="AB243" s="191"/>
      <c r="AC243" s="12"/>
      <c r="AD243" s="2"/>
      <c r="AE243" s="397"/>
      <c r="AF243" s="12" t="s">
        <v>19</v>
      </c>
      <c r="AG243" s="12" t="s">
        <v>1</v>
      </c>
      <c r="AH243" s="12" t="str">
        <f>VLOOKUP(AG243,'OXF C'!$AM$51:$AX$76,12,FALSE)</f>
        <v>Charlie Akers</v>
      </c>
      <c r="AI243" s="12" t="s">
        <v>19</v>
      </c>
      <c r="AJ243" s="12" t="s">
        <v>1</v>
      </c>
      <c r="AK243" s="12" t="str">
        <f>VLOOKUP(AJ243,'OXF C'!$AH$51:$AX$76,17,FALSE)</f>
        <v>Ben Thorne</v>
      </c>
      <c r="AL243" s="12" t="s">
        <v>19</v>
      </c>
      <c r="AM243" s="12" t="s">
        <v>1</v>
      </c>
      <c r="AN243" s="12" t="str">
        <f>VLOOKUP(AM243,'OXF C'!$AO$51:$AX$76,10,FALSE)</f>
        <v>George Trotter</v>
      </c>
      <c r="AO243" s="12" t="s">
        <v>19</v>
      </c>
      <c r="AP243" s="12" t="s">
        <v>1</v>
      </c>
      <c r="AQ243" s="12" t="str">
        <f>VLOOKUP(AP243,'OXF C'!$AG$51:$AX$76,18,FALSE)</f>
        <v>Lewis Thorne</v>
      </c>
      <c r="AR243" s="12" t="s">
        <v>19</v>
      </c>
      <c r="AS243" s="12" t="s">
        <v>1</v>
      </c>
      <c r="AT243" s="12" t="str">
        <f>VLOOKUP(AS243,'OXF C'!$AK$51:$AX$76,14,FALSE)</f>
        <v>James Breslin</v>
      </c>
      <c r="AU243" s="12" t="s">
        <v>19</v>
      </c>
      <c r="AV243" s="12" t="s">
        <v>1</v>
      </c>
      <c r="AW243" s="12" t="e">
        <f>VLOOKUP(AV243,'OXF C'!$AQ$51:$AX$76,8,FALSE)</f>
        <v>#N/A</v>
      </c>
      <c r="AX243" s="2"/>
      <c r="AY243" s="2"/>
      <c r="AZ243" s="2"/>
      <c r="BA243" s="2"/>
      <c r="BB243" s="2"/>
      <c r="BC243" s="2"/>
      <c r="BD243" s="2"/>
      <c r="BE243" s="2"/>
      <c r="BF243" s="2"/>
      <c r="BG243" s="2"/>
      <c r="BH243" s="2"/>
    </row>
    <row r="244" spans="1:60" ht="18.95" customHeight="1">
      <c r="A244" s="9">
        <v>5</v>
      </c>
      <c r="B244" s="107"/>
      <c r="C244" s="108" t="s">
        <v>61</v>
      </c>
      <c r="D244" s="41" t="str">
        <f t="shared" si="211"/>
        <v/>
      </c>
      <c r="E244" s="41" t="str">
        <f t="shared" si="212"/>
        <v/>
      </c>
      <c r="F244" s="64" t="str">
        <f t="shared" si="213"/>
        <v/>
      </c>
      <c r="G244" s="64" t="str">
        <f t="shared" si="214"/>
        <v xml:space="preserve"> </v>
      </c>
      <c r="H244" s="426"/>
      <c r="I244" s="9">
        <v>5</v>
      </c>
      <c r="J244" s="107"/>
      <c r="K244" s="108" t="s">
        <v>61</v>
      </c>
      <c r="L244" s="41" t="str">
        <f t="shared" si="215"/>
        <v/>
      </c>
      <c r="M244" s="41" t="str">
        <f t="shared" si="216"/>
        <v/>
      </c>
      <c r="N244" s="64" t="str">
        <f t="shared" si="217"/>
        <v/>
      </c>
      <c r="O244" s="64" t="str">
        <f t="shared" si="218"/>
        <v xml:space="preserve"> </v>
      </c>
      <c r="P244" s="2"/>
      <c r="Q244" s="48" t="s">
        <v>20</v>
      </c>
      <c r="R244" s="48" t="s">
        <v>19</v>
      </c>
      <c r="S244" s="48">
        <f>IF(Q244=B240,8)+IF(Q244=B241,7)+IF(Q244=B242,6)+IF(Q244=B243,5)+IF(Q244=B244,4)+IF(Q244=B245,3)+IF(Q244=B246,2)+IF(Q244=B247,1)+IF(R244=B240,8)+IF(R244=B241,7)+IF(R244=B242,6)+IF(R244=B243,5)+IF(R244=B244,4)+IF(R244=B245,3)+IF(R244=B246,2)+IF(R244=B247,1)</f>
        <v>0</v>
      </c>
      <c r="T244" s="48">
        <f>IF(R244=J240,8)+IF(R244=J241,7)+IF(R244=J242,6)+IF(R244=J243,5)+IF(R244=J244,4)+IF(R244=J245,3)+IF(R244=J246,2)+IF(R244=J247,1)+IF(Q244=J240,8)+IF(Q244=J241,7)+IF(Q244=J242,6)+IF(Q244=J243,5)+IF(Q244=J244,4)+IF(Q244=J245,3)+IF(Q244=J246,2)+IF(Q244=J247,1)</f>
        <v>0</v>
      </c>
      <c r="U244" s="2"/>
      <c r="V244" s="12"/>
      <c r="W244" s="12"/>
      <c r="X244" s="12"/>
      <c r="Y244" s="12"/>
      <c r="Z244" s="12">
        <f>S244+T244</f>
        <v>0</v>
      </c>
      <c r="AA244" s="12"/>
      <c r="AB244" s="191"/>
      <c r="AC244" s="12"/>
      <c r="AD244" s="2"/>
      <c r="AE244" s="397" t="s">
        <v>223</v>
      </c>
      <c r="AF244" s="12" t="s">
        <v>188</v>
      </c>
      <c r="AG244" s="12" t="s">
        <v>0</v>
      </c>
      <c r="AH244" s="12" t="e">
        <f>VLOOKUP(AG244,RAD!$AM$51:$AX$76,12,FALSE)</f>
        <v>#N/A</v>
      </c>
      <c r="AI244" s="12" t="s">
        <v>188</v>
      </c>
      <c r="AJ244" s="12" t="s">
        <v>0</v>
      </c>
      <c r="AK244" s="12" t="e">
        <f>VLOOKUP(AJ244,RAD!$AH$51:$AX$76,17,FALSE)</f>
        <v>#N/A</v>
      </c>
      <c r="AL244" s="12" t="s">
        <v>188</v>
      </c>
      <c r="AM244" s="12" t="s">
        <v>0</v>
      </c>
      <c r="AN244" s="12" t="e">
        <f>VLOOKUP(AM244,RAD!$AO$51:$AX$76,10,FALSE)</f>
        <v>#N/A</v>
      </c>
      <c r="AO244" s="12" t="s">
        <v>188</v>
      </c>
      <c r="AP244" s="12" t="s">
        <v>0</v>
      </c>
      <c r="AQ244" s="12" t="e">
        <f>VLOOKUP(AP244,RAD!$AG$51:$AX$76,18,FALSE)</f>
        <v>#N/A</v>
      </c>
      <c r="AR244" s="12" t="s">
        <v>188</v>
      </c>
      <c r="AS244" s="12" t="s">
        <v>0</v>
      </c>
      <c r="AT244" s="12" t="e">
        <f>VLOOKUP(AS244,RAD!$AK$51:$AX$76,14,FALSE)</f>
        <v>#N/A</v>
      </c>
      <c r="AU244" s="12" t="s">
        <v>188</v>
      </c>
      <c r="AV244" s="12" t="s">
        <v>0</v>
      </c>
      <c r="AW244" s="12" t="e">
        <f>VLOOKUP(AV244,RAD!$AQ$51:$AX$76,8,FALSE)</f>
        <v>#N/A</v>
      </c>
      <c r="AX244" s="2"/>
      <c r="AY244" s="2"/>
      <c r="AZ244" s="2"/>
      <c r="BA244" s="2"/>
      <c r="BB244" s="2"/>
      <c r="BC244" s="2"/>
      <c r="BD244" s="2"/>
      <c r="BE244" s="2"/>
      <c r="BF244" s="2"/>
      <c r="BG244" s="2"/>
      <c r="BH244" s="2"/>
    </row>
    <row r="245" spans="1:60" ht="18.95" customHeight="1">
      <c r="A245" s="9">
        <v>6</v>
      </c>
      <c r="B245" s="107"/>
      <c r="C245" s="108" t="s">
        <v>61</v>
      </c>
      <c r="D245" s="41" t="str">
        <f t="shared" si="211"/>
        <v/>
      </c>
      <c r="E245" s="41" t="str">
        <f t="shared" si="212"/>
        <v/>
      </c>
      <c r="F245" s="64" t="str">
        <f t="shared" si="213"/>
        <v/>
      </c>
      <c r="G245" s="64" t="str">
        <f t="shared" si="214"/>
        <v xml:space="preserve"> </v>
      </c>
      <c r="H245" s="426"/>
      <c r="I245" s="9">
        <v>6</v>
      </c>
      <c r="J245" s="107"/>
      <c r="K245" s="108" t="s">
        <v>61</v>
      </c>
      <c r="L245" s="41" t="str">
        <f t="shared" si="215"/>
        <v/>
      </c>
      <c r="M245" s="41" t="str">
        <f t="shared" si="216"/>
        <v/>
      </c>
      <c r="N245" s="64" t="str">
        <f t="shared" si="217"/>
        <v/>
      </c>
      <c r="O245" s="64" t="str">
        <f t="shared" si="218"/>
        <v xml:space="preserve"> </v>
      </c>
      <c r="P245" s="2"/>
      <c r="Q245" s="48" t="s">
        <v>188</v>
      </c>
      <c r="R245" s="48" t="s">
        <v>189</v>
      </c>
      <c r="S245" s="48">
        <f>IF(Q245=B240,8)+IF(Q245=B241,7)+IF(Q245=B242,6)+IF(Q245=B243,5)+IF(Q245=B244,4)+IF(Q245=B245,3)+IF(Q245=B246,2)+IF(Q245=B247,1)+IF(R245=B240,8)+IF(R245=B241,7)+IF(R245=B242,6)+IF(R245=B243,5)+IF(R245=B244,4)+IF(R245=B245,3)+IF(R245=B246,2)+IF(R245=B247,1)</f>
        <v>0</v>
      </c>
      <c r="T245" s="48">
        <f>IF(R245=J240,8)+IF(R245=J241,7)+IF(R245=J242,6)+IF(R245=J243,5)+IF(R245=J244,4)+IF(R245=J245,3)+IF(R245=J246,2)+IF(R245=J247,1)+IF(Q245=J240,8)+IF(Q245=J241,7)+IF(Q245=J242,6)+IF(Q245=J243,5)+IF(Q245=J244,4)+IF(Q245=J245,3)+IF(Q245=J246,2)+IF(Q245=J247,1)</f>
        <v>0</v>
      </c>
      <c r="U245" s="2"/>
      <c r="V245" s="12"/>
      <c r="W245" s="12"/>
      <c r="X245" s="12"/>
      <c r="Y245" s="12"/>
      <c r="Z245" s="12"/>
      <c r="AA245" s="12">
        <f>S245+T245</f>
        <v>0</v>
      </c>
      <c r="AB245" s="191"/>
      <c r="AC245" s="12"/>
      <c r="AD245" s="2"/>
      <c r="AE245" s="397"/>
      <c r="AF245" s="12" t="s">
        <v>189</v>
      </c>
      <c r="AG245" s="12" t="s">
        <v>1</v>
      </c>
      <c r="AH245" s="12" t="e">
        <f>VLOOKUP(AG245,RAD!$AM$51:$AX$76,12,FALSE)</f>
        <v>#N/A</v>
      </c>
      <c r="AI245" s="12" t="s">
        <v>189</v>
      </c>
      <c r="AJ245" s="12" t="s">
        <v>1</v>
      </c>
      <c r="AK245" s="12" t="e">
        <f>VLOOKUP(AJ245,RAD!$AH$51:$AX$76,17,FALSE)</f>
        <v>#N/A</v>
      </c>
      <c r="AL245" s="12" t="s">
        <v>189</v>
      </c>
      <c r="AM245" s="12" t="s">
        <v>1</v>
      </c>
      <c r="AN245" s="12" t="e">
        <f>VLOOKUP(AM245,RAD!$AO$51:$AX$76,10,FALSE)</f>
        <v>#N/A</v>
      </c>
      <c r="AO245" s="12" t="s">
        <v>189</v>
      </c>
      <c r="AP245" s="12" t="s">
        <v>1</v>
      </c>
      <c r="AQ245" s="12" t="e">
        <f>VLOOKUP(AP245,RAD!$AG$51:$AX$76,18,FALSE)</f>
        <v>#N/A</v>
      </c>
      <c r="AR245" s="12" t="s">
        <v>189</v>
      </c>
      <c r="AS245" s="12" t="s">
        <v>1</v>
      </c>
      <c r="AT245" s="12" t="e">
        <f>VLOOKUP(AS245,RAD!$AK$51:$AX$76,14,FALSE)</f>
        <v>#N/A</v>
      </c>
      <c r="AU245" s="12" t="s">
        <v>189</v>
      </c>
      <c r="AV245" s="12" t="s">
        <v>1</v>
      </c>
      <c r="AW245" s="12" t="e">
        <f>VLOOKUP(AV245,RAD!$AQ$51:$AX$76,8,FALSE)</f>
        <v>#N/A</v>
      </c>
      <c r="AX245" s="2"/>
      <c r="AY245" s="2"/>
      <c r="AZ245" s="2"/>
      <c r="BA245" s="2"/>
      <c r="BB245" s="2"/>
      <c r="BC245" s="2"/>
      <c r="BD245" s="2"/>
      <c r="BE245" s="2"/>
      <c r="BF245" s="2"/>
      <c r="BG245" s="2"/>
      <c r="BH245" s="2"/>
    </row>
    <row r="246" spans="1:60" ht="18.95" customHeight="1">
      <c r="A246" s="9">
        <v>7</v>
      </c>
      <c r="B246" s="107"/>
      <c r="C246" s="108" t="s">
        <v>61</v>
      </c>
      <c r="D246" s="41" t="str">
        <f t="shared" si="211"/>
        <v/>
      </c>
      <c r="E246" s="41" t="str">
        <f t="shared" si="212"/>
        <v/>
      </c>
      <c r="F246" s="64" t="str">
        <f t="shared" si="213"/>
        <v/>
      </c>
      <c r="G246" s="64" t="str">
        <f t="shared" si="214"/>
        <v xml:space="preserve"> </v>
      </c>
      <c r="H246" s="426"/>
      <c r="I246" s="9">
        <v>7</v>
      </c>
      <c r="J246" s="107"/>
      <c r="K246" s="108" t="s">
        <v>61</v>
      </c>
      <c r="L246" s="41" t="str">
        <f t="shared" si="215"/>
        <v/>
      </c>
      <c r="M246" s="41" t="str">
        <f t="shared" si="216"/>
        <v/>
      </c>
      <c r="N246" s="64" t="str">
        <f t="shared" si="217"/>
        <v/>
      </c>
      <c r="O246" s="64" t="str">
        <f t="shared" si="218"/>
        <v xml:space="preserve"> </v>
      </c>
      <c r="P246" s="2"/>
      <c r="Q246" s="48" t="s">
        <v>227</v>
      </c>
      <c r="R246" s="48" t="s">
        <v>228</v>
      </c>
      <c r="S246" s="48">
        <f>IF(Q246=B240,8)+IF(Q246=B241,7)+IF(Q246=B242,6)+IF(Q246=B243,5)+IF(Q246=B244,4)+IF(Q246=B245,3)+IF(Q246=B246,2)+IF(Q246=B247,1)+IF(R246=B240,8)+IF(R246=B241,7)+IF(R246=B242,6)+IF(R246=B243,5)+IF(R246=B244,4)+IF(R246=B245,3)+IF(R246=B246,2)+IF(R246=B247,1)</f>
        <v>0</v>
      </c>
      <c r="T246" s="48">
        <f>IF(R246=J240,8)+IF(R246=J241,7)+IF(R246=J242,6)+IF(R246=J243,5)+IF(R246=J244,4)+IF(R246=J245,3)+IF(R246=J246,2)+IF(R246=J247,1)+IF(Q246=J240,8)+IF(Q246=J241,7)+IF(Q246=J242,6)+IF(Q246=J243,5)+IF(Q246=J244,4)+IF(Q246=J245,3)+IF(Q246=J246,2)+IF(Q246=J247,1)</f>
        <v>0</v>
      </c>
      <c r="U246" s="2"/>
      <c r="V246" s="12"/>
      <c r="W246" s="12"/>
      <c r="X246" s="12"/>
      <c r="Y246" s="12"/>
      <c r="Z246" s="12"/>
      <c r="AA246" s="12"/>
      <c r="AB246" s="191">
        <f>S246+T246</f>
        <v>0</v>
      </c>
      <c r="AC246" s="12"/>
      <c r="AD246" s="2"/>
      <c r="AE246" s="397" t="s">
        <v>224</v>
      </c>
      <c r="AF246" s="12" t="s">
        <v>227</v>
      </c>
      <c r="AG246" s="12" t="s">
        <v>0</v>
      </c>
      <c r="AH246" s="12" t="e">
        <f>VLOOKUP(AG246,WHH!$AM$51:$AX$76,12,FALSE)</f>
        <v>#N/A</v>
      </c>
      <c r="AI246" s="12" t="s">
        <v>227</v>
      </c>
      <c r="AJ246" s="12" t="s">
        <v>0</v>
      </c>
      <c r="AK246" s="12" t="e">
        <f>VLOOKUP(AJ246,WHH!$AH$51:$AX$76,17,FALSE)</f>
        <v>#N/A</v>
      </c>
      <c r="AL246" s="12" t="s">
        <v>227</v>
      </c>
      <c r="AM246" s="12" t="s">
        <v>0</v>
      </c>
      <c r="AN246" s="12" t="e">
        <f>VLOOKUP(AM246,WHH!$AO$51:$AX$76,10,FALSE)</f>
        <v>#N/A</v>
      </c>
      <c r="AO246" s="12" t="s">
        <v>227</v>
      </c>
      <c r="AP246" s="12" t="s">
        <v>0</v>
      </c>
      <c r="AQ246" s="12" t="e">
        <f>VLOOKUP(AP246,WHH!$AG$51:$AX$76,18,FALSE)</f>
        <v>#N/A</v>
      </c>
      <c r="AR246" s="12" t="s">
        <v>227</v>
      </c>
      <c r="AS246" s="12" t="s">
        <v>0</v>
      </c>
      <c r="AT246" s="12" t="e">
        <f>VLOOKUP(AS246,WHH!$AK$51:$AX$76,14,FALSE)</f>
        <v>#N/A</v>
      </c>
      <c r="AU246" s="12" t="s">
        <v>227</v>
      </c>
      <c r="AV246" s="12" t="s">
        <v>0</v>
      </c>
      <c r="AW246" s="12" t="e">
        <f>VLOOKUP(AV246,WHH!$AQ$51:$AX$76,8,FALSE)</f>
        <v>#N/A</v>
      </c>
      <c r="AX246" s="2"/>
      <c r="AY246" s="2"/>
      <c r="AZ246" s="2"/>
      <c r="BA246" s="2"/>
      <c r="BB246" s="2"/>
      <c r="BC246" s="2"/>
      <c r="BD246" s="2"/>
      <c r="BE246" s="2"/>
      <c r="BF246" s="2"/>
      <c r="BG246" s="2"/>
      <c r="BH246" s="2"/>
    </row>
    <row r="247" spans="1:60" ht="18.95" customHeight="1">
      <c r="A247" s="9">
        <v>8</v>
      </c>
      <c r="B247" s="107"/>
      <c r="C247" s="108" t="s">
        <v>61</v>
      </c>
      <c r="D247" s="41" t="str">
        <f t="shared" si="211"/>
        <v/>
      </c>
      <c r="E247" s="41" t="str">
        <f t="shared" si="212"/>
        <v/>
      </c>
      <c r="F247" s="64" t="str">
        <f t="shared" si="213"/>
        <v/>
      </c>
      <c r="G247" s="64" t="str">
        <f t="shared" si="214"/>
        <v xml:space="preserve"> </v>
      </c>
      <c r="H247" s="427"/>
      <c r="I247" s="9">
        <v>8</v>
      </c>
      <c r="J247" s="107"/>
      <c r="K247" s="108" t="s">
        <v>61</v>
      </c>
      <c r="L247" s="41" t="str">
        <f t="shared" si="215"/>
        <v/>
      </c>
      <c r="M247" s="41" t="str">
        <f t="shared" si="216"/>
        <v/>
      </c>
      <c r="N247" s="64" t="str">
        <f t="shared" si="217"/>
        <v/>
      </c>
      <c r="O247" s="64" t="str">
        <f t="shared" si="218"/>
        <v xml:space="preserve"> </v>
      </c>
      <c r="P247" s="2"/>
      <c r="Q247" s="48" t="s">
        <v>208</v>
      </c>
      <c r="R247" s="48" t="s">
        <v>211</v>
      </c>
      <c r="S247" s="48">
        <f>IF(Q247=B240,8)+IF(Q247=B241,7)+IF(Q247=B242,6)+IF(Q247=B243,5)+IF(Q247=B244,4)+IF(Q247=B245,3)+IF(Q247=B246,2)+IF(Q247=B247,1)+IF(R247=B240,8)+IF(R247=B241,7)+IF(R247=B242,6)+IF(R247=B243,5)+IF(R247=B244,4)+IF(R247=B245,3)+IF(R247=B246,2)+IF(R247=B247,1)</f>
        <v>0</v>
      </c>
      <c r="T247" s="48">
        <f>IF(R247=J240,8)+IF(R247=J241,7)+IF(R247=J242,6)+IF(R247=J243,5)+IF(R247=J244,4)+IF(R247=J245,3)+IF(R247=J246,2)+IF(R247=J247,1)+IF(Q247=J240,8)+IF(Q247=J241,7)+IF(Q247=J242,6)+IF(Q247=J243,5)+IF(Q247=J244,4)+IF(Q247=J245,3)+IF(Q247=J246,2)+IF(Q247=J247,1)</f>
        <v>0</v>
      </c>
      <c r="U247" s="2"/>
      <c r="V247" s="12"/>
      <c r="W247" s="12"/>
      <c r="X247" s="12"/>
      <c r="Y247" s="12"/>
      <c r="Z247" s="12"/>
      <c r="AA247" s="12"/>
      <c r="AB247" s="191"/>
      <c r="AC247" s="12">
        <f>S247+T247</f>
        <v>0</v>
      </c>
      <c r="AD247" s="2"/>
      <c r="AE247" s="397"/>
      <c r="AF247" s="12" t="s">
        <v>228</v>
      </c>
      <c r="AG247" s="12" t="s">
        <v>1</v>
      </c>
      <c r="AH247" s="12" t="e">
        <f>VLOOKUP(AG247,WHH!$AM$51:$AX$76,12,FALSE)</f>
        <v>#N/A</v>
      </c>
      <c r="AI247" s="12" t="s">
        <v>228</v>
      </c>
      <c r="AJ247" s="12" t="s">
        <v>1</v>
      </c>
      <c r="AK247" s="12" t="e">
        <f>VLOOKUP(AJ247,WHH!$AH$51:$AX$76,17,FALSE)</f>
        <v>#N/A</v>
      </c>
      <c r="AL247" s="12" t="s">
        <v>228</v>
      </c>
      <c r="AM247" s="12" t="s">
        <v>1</v>
      </c>
      <c r="AN247" s="12" t="e">
        <f>VLOOKUP(AM247,WHH!$AO$51:$AX$76,10,FALSE)</f>
        <v>#N/A</v>
      </c>
      <c r="AO247" s="12" t="s">
        <v>228</v>
      </c>
      <c r="AP247" s="12" t="s">
        <v>1</v>
      </c>
      <c r="AQ247" s="12" t="e">
        <f>VLOOKUP(AP247,WHH!$AG$51:$AX$76,18,FALSE)</f>
        <v>#N/A</v>
      </c>
      <c r="AR247" s="12" t="s">
        <v>228</v>
      </c>
      <c r="AS247" s="12" t="s">
        <v>1</v>
      </c>
      <c r="AT247" s="12" t="e">
        <f>VLOOKUP(AS247,WHH!$AK$51:$AX$76,14,FALSE)</f>
        <v>#N/A</v>
      </c>
      <c r="AU247" s="12" t="s">
        <v>228</v>
      </c>
      <c r="AV247" s="12" t="s">
        <v>1</v>
      </c>
      <c r="AW247" s="12" t="e">
        <f>VLOOKUP(AV247,WHH!$AQ$51:$AX$76,8,FALSE)</f>
        <v>#N/A</v>
      </c>
      <c r="AX247" s="2"/>
      <c r="AY247" s="2"/>
      <c r="AZ247" s="2"/>
      <c r="BA247" s="2"/>
      <c r="BB247" s="2"/>
      <c r="BC247" s="2"/>
      <c r="BD247" s="2"/>
      <c r="BE247" s="2"/>
      <c r="BF247" s="2"/>
      <c r="BG247" s="2"/>
      <c r="BH247" s="2"/>
    </row>
    <row r="248" spans="1:60" ht="18.95" customHeight="1">
      <c r="A248" s="206" t="s">
        <v>0</v>
      </c>
      <c r="B248" s="422" t="s">
        <v>172</v>
      </c>
      <c r="C248" s="423"/>
      <c r="D248" s="423"/>
      <c r="E248" s="423"/>
      <c r="F248" s="423"/>
      <c r="G248" s="424"/>
      <c r="H248" s="207"/>
      <c r="I248" s="206" t="s">
        <v>1</v>
      </c>
      <c r="J248" s="422" t="str">
        <f>B248</f>
        <v>UNDER 17 MEN 1500m</v>
      </c>
      <c r="K248" s="423"/>
      <c r="L248" s="423"/>
      <c r="M248" s="423"/>
      <c r="N248" s="423"/>
      <c r="O248" s="424"/>
      <c r="P248" s="2"/>
      <c r="Q248" s="96"/>
      <c r="R248" s="96"/>
      <c r="S248" s="48"/>
      <c r="T248" s="48"/>
      <c r="U248" s="2"/>
      <c r="V248" s="12"/>
      <c r="W248" s="12"/>
      <c r="X248" s="12"/>
      <c r="Y248" s="12"/>
      <c r="Z248" s="12"/>
      <c r="AA248" s="12"/>
      <c r="AB248" s="191"/>
      <c r="AC248" s="12"/>
      <c r="AD248" s="2"/>
      <c r="AE248" s="397" t="s">
        <v>225</v>
      </c>
      <c r="AF248" s="12" t="s">
        <v>208</v>
      </c>
      <c r="AG248" s="2" t="s">
        <v>0</v>
      </c>
      <c r="AH248" s="12" t="str">
        <f>VLOOKUP(AG248,WRR!$AM$51:$AX$76,12,FALSE)</f>
        <v>JOE GODWOOD</v>
      </c>
      <c r="AI248" s="12" t="s">
        <v>208</v>
      </c>
      <c r="AJ248" s="2" t="s">
        <v>0</v>
      </c>
      <c r="AK248" s="12" t="str">
        <f>VLOOKUP(AJ248,WRR!$AH$51:$AX$76,17,FALSE)</f>
        <v>JAMES CURRAH</v>
      </c>
      <c r="AL248" s="12" t="s">
        <v>208</v>
      </c>
      <c r="AM248" s="2" t="s">
        <v>0</v>
      </c>
      <c r="AN248" s="12" t="e">
        <f>VLOOKUP(AM248,WRR!$AO$51:$AX$76,10,FALSE)</f>
        <v>#N/A</v>
      </c>
      <c r="AO248" s="12" t="s">
        <v>208</v>
      </c>
      <c r="AP248" s="2" t="s">
        <v>0</v>
      </c>
      <c r="AQ248" s="12" t="e">
        <f>VLOOKUP(AP248,WRR!$AG$51:$AX$76,18,FALSE)</f>
        <v>#N/A</v>
      </c>
      <c r="AR248" s="12" t="s">
        <v>208</v>
      </c>
      <c r="AS248" s="2" t="s">
        <v>0</v>
      </c>
      <c r="AT248" s="12" t="e">
        <f>VLOOKUP(AS248,WRR!$AK$51:$AX$76,14,FALSE)</f>
        <v>#N/A</v>
      </c>
      <c r="AU248" s="12" t="s">
        <v>208</v>
      </c>
      <c r="AV248" s="2" t="s">
        <v>0</v>
      </c>
      <c r="AW248" s="12" t="e">
        <f>VLOOKUP(AV248,WRR!$AQ$51:$AX$76,8,FALSE)</f>
        <v>#N/A</v>
      </c>
      <c r="AX248" s="31"/>
      <c r="AY248" s="31"/>
      <c r="AZ248" s="31"/>
      <c r="BA248" s="31"/>
      <c r="BB248" s="31"/>
      <c r="BC248" s="31"/>
      <c r="BD248" s="31"/>
      <c r="BE248" s="31"/>
      <c r="BF248" s="31"/>
      <c r="BG248" s="31"/>
      <c r="BH248" s="31"/>
    </row>
    <row r="249" spans="1:60" ht="18.95" customHeight="1">
      <c r="A249" s="9">
        <v>1</v>
      </c>
      <c r="B249" s="364" t="s">
        <v>833</v>
      </c>
      <c r="C249" s="108">
        <v>3.0651620370370377E-3</v>
      </c>
      <c r="D249" s="41" t="str">
        <f>IF(B249=0,"",VLOOKUP(B249,$AR$215:$AT$230,3,FALSE))</f>
        <v>Nat Jones</v>
      </c>
      <c r="E249" s="41" t="str">
        <f>IF(B249=0,"",VLOOKUP(B249,$AU$8:$AW$23,3,FALSE))</f>
        <v>OXFORD CITY</v>
      </c>
      <c r="F249" s="64" t="str">
        <f>IF(C249="","",IF($AU$257="F"," ",IF($AU$257="T",IF(C249&lt;=$AK$257,"G1",IF(C249&lt;=$AN$257,"G2",IF(C249&lt;=$AQ$257,"G3",IF(C249&lt;=$AT$257,"G4","")))))))</f>
        <v>G4</v>
      </c>
      <c r="G249" s="64" t="str">
        <f>IF(C249&lt;=BO213,"AW"," ")</f>
        <v>AW</v>
      </c>
      <c r="H249" s="425"/>
      <c r="I249" s="9">
        <v>1</v>
      </c>
      <c r="J249" s="364" t="s">
        <v>829</v>
      </c>
      <c r="K249" s="108">
        <v>3.1152777777777776E-3</v>
      </c>
      <c r="L249" s="41" t="str">
        <f>IF(J249=0,"",VLOOKUP(J249,$AR$215:$AT$230,3,FALSE))</f>
        <v>Callum oNeill</v>
      </c>
      <c r="M249" s="41" t="str">
        <f>IF(J249=0,"",VLOOKUP(J249,$AU$8:$AW$23,3,FALSE))</f>
        <v>TEAM KENNET</v>
      </c>
      <c r="N249" s="64" t="str">
        <f>IF(K249="","",IF($AU$257="F"," ",IF($AU$257="T",IF(K249&lt;=$AK$257,"G1",IF(K249&lt;=$AN$257,"G2",IF(K249&lt;=$AQ$257,"G3",IF(K249&lt;=$AT$257,"G4","")))))))</f>
        <v/>
      </c>
      <c r="O249" s="64" t="str">
        <f>IF(K249&lt;=BO213,"AW"," ")</f>
        <v>AW</v>
      </c>
      <c r="P249" s="2"/>
      <c r="Q249" s="192" t="s">
        <v>0</v>
      </c>
      <c r="R249" s="192" t="s">
        <v>210</v>
      </c>
      <c r="S249" s="192">
        <f>IF(Q249=B249,8)+IF(Q249=B250,7)+IF(Q249=B251,6)+IF(Q249=B252,5)+IF(Q249=B253,4)+IF(Q249=B254,3)+IF(Q249=B255,2)+IF(Q249=B256,1)+IF(R249=B249,8)+IF(R249=B250,7)+IF(R249=B251,6)+IF(R249=B252,5)+IF(R249=B253,4)+IF(R249=B254,3)+IF(R249=B255,2)+IF(R249=B256,1)</f>
        <v>0</v>
      </c>
      <c r="T249" s="192">
        <f>IF(Q249=J249,8)+IF(Q249=J250,7)+IF(Q249=J251,6)+IF(Q249=J252,5)+IF(Q249=J253,4)+IF(Q249=J254,3)+IF(Q249=J255,2)+IF(Q249=J256,1)+IF(R249=J249,8)+IF(R249=J250,7)+IF(R249=J251,6)+IF(R249=J252,5)+IF(R249=J253,4)+IF(R249=J254,3)+IF(R249=J255,2)+IF(R249=J256,1)</f>
        <v>0</v>
      </c>
      <c r="U249" s="2"/>
      <c r="V249" s="95">
        <f>S249+T249</f>
        <v>0</v>
      </c>
      <c r="W249" s="12"/>
      <c r="X249" s="12"/>
      <c r="Y249" s="12"/>
      <c r="Z249" s="12"/>
      <c r="AA249" s="12"/>
      <c r="AB249" s="191"/>
      <c r="AC249" s="12"/>
      <c r="AD249" s="2"/>
      <c r="AE249" s="397"/>
      <c r="AF249" s="12" t="s">
        <v>211</v>
      </c>
      <c r="AG249" s="2" t="s">
        <v>1</v>
      </c>
      <c r="AH249" s="12" t="e">
        <f>VLOOKUP(AG249,WRR!$AM$51:$AX$76,12,FALSE)</f>
        <v>#N/A</v>
      </c>
      <c r="AI249" s="12" t="s">
        <v>211</v>
      </c>
      <c r="AJ249" s="2" t="s">
        <v>1</v>
      </c>
      <c r="AK249" s="12" t="e">
        <f>VLOOKUP(AJ249,WRR!$AH$51:$AX$76,17,FALSE)</f>
        <v>#N/A</v>
      </c>
      <c r="AL249" s="12" t="s">
        <v>211</v>
      </c>
      <c r="AM249" s="2" t="s">
        <v>1</v>
      </c>
      <c r="AN249" s="12" t="e">
        <f>VLOOKUP(AM249,WRR!$AO$51:$AX$76,10,FALSE)</f>
        <v>#N/A</v>
      </c>
      <c r="AO249" s="12" t="s">
        <v>211</v>
      </c>
      <c r="AP249" s="2" t="s">
        <v>1</v>
      </c>
      <c r="AQ249" s="12" t="e">
        <f>VLOOKUP(AP249,WRR!$AG$51:$AX$76,18,FALSE)</f>
        <v>#N/A</v>
      </c>
      <c r="AR249" s="12" t="s">
        <v>211</v>
      </c>
      <c r="AS249" s="2" t="s">
        <v>1</v>
      </c>
      <c r="AT249" s="12" t="e">
        <f>VLOOKUP(AS249,WRR!$AK$51:$AX$76,14,FALSE)</f>
        <v>#N/A</v>
      </c>
      <c r="AU249" s="12" t="s">
        <v>211</v>
      </c>
      <c r="AV249" s="2" t="s">
        <v>1</v>
      </c>
      <c r="AW249" s="12" t="e">
        <f>VLOOKUP(AV249,WRR!$AQ$51:$AX$76,8,FALSE)</f>
        <v>#N/A</v>
      </c>
      <c r="AX249" s="2"/>
      <c r="AY249" s="2"/>
      <c r="AZ249" s="2"/>
      <c r="BA249" s="2"/>
      <c r="BB249" s="2"/>
      <c r="BC249" s="2"/>
      <c r="BD249" s="2"/>
      <c r="BE249" s="2"/>
      <c r="BF249" s="2"/>
      <c r="BG249" s="2"/>
      <c r="BH249" s="2"/>
    </row>
    <row r="250" spans="1:60" ht="18.95" customHeight="1">
      <c r="A250" s="9">
        <v>2</v>
      </c>
      <c r="B250" s="364" t="s">
        <v>437</v>
      </c>
      <c r="C250" s="108">
        <v>3.1113425925925926E-3</v>
      </c>
      <c r="D250" s="41" t="str">
        <f t="shared" ref="D250:D256" si="219">IF(B250=0,"",VLOOKUP(B250,$AR$215:$AT$230,3,FALSE))</f>
        <v>Alex Hanson</v>
      </c>
      <c r="E250" s="41" t="str">
        <f t="shared" ref="E250:E256" si="220">IF(B250=0,"",VLOOKUP(B250,$AU$8:$AW$23,3,FALSE))</f>
        <v>TEAM KENNET</v>
      </c>
      <c r="F250" s="64" t="str">
        <f t="shared" ref="F250:F256" si="221">IF(C250="","",IF($AU$257="F"," ",IF($AU$257="T",IF(C250&lt;=$AK$257,"G1",IF(C250&lt;=$AN$257,"G2",IF(C250&lt;=$AQ$257,"G3",IF(C250&lt;=$AT$257,"G4","")))))))</f>
        <v/>
      </c>
      <c r="G250" s="64" t="str">
        <f t="shared" ref="G250:G256" si="222">IF(C250&lt;=BO214,"AW"," ")</f>
        <v>AW</v>
      </c>
      <c r="H250" s="426"/>
      <c r="I250" s="9">
        <v>2</v>
      </c>
      <c r="J250" s="364" t="s">
        <v>831</v>
      </c>
      <c r="K250" s="108">
        <v>3.4524305555555554E-3</v>
      </c>
      <c r="L250" s="41" t="str">
        <f t="shared" ref="L250:L256" si="223">IF(J250=0,"",VLOOKUP(J250,$AR$215:$AT$230,3,FALSE))</f>
        <v>Owen Blackford</v>
      </c>
      <c r="M250" s="41" t="str">
        <f t="shared" ref="M250:M256" si="224">IF(J250=0,"",VLOOKUP(J250,$AU$8:$AW$23,3,FALSE))</f>
        <v>OXFORD CITY</v>
      </c>
      <c r="N250" s="64" t="str">
        <f t="shared" ref="N250:N256" si="225">IF(K250="","",IF($AU$257="F"," ",IF($AU$257="T",IF(K250&lt;=$AK$257,"G1",IF(K250&lt;=$AN$257,"G2",IF(K250&lt;=$AQ$257,"G3",IF(K250&lt;=$AT$257,"G4","")))))))</f>
        <v/>
      </c>
      <c r="O250" s="64" t="str">
        <f t="shared" ref="O250:O256" si="226">IF(K250&lt;=BO214,"AW"," ")</f>
        <v xml:space="preserve"> </v>
      </c>
      <c r="P250" s="2"/>
      <c r="Q250" s="48" t="s">
        <v>190</v>
      </c>
      <c r="R250" s="48" t="s">
        <v>191</v>
      </c>
      <c r="S250" s="48">
        <f>IF(Q250=B249,8)+IF(Q250=B250,7)+IF(Q250=B251,6)+IF(Q250=B252,5)+IF(Q250=B253,4)+IF(Q250=B254,3)+IF(Q250=B255,2)+IF(Q250=B256,1)+IF(R250=B249,8)+IF(R250=B250,7)+IF(R250=B251,6)+IF(R250=B252,5)+IF(R250=B253,4)+IF(R250=B254,3)+IF(R250=B255,2)+IF(R250=B256,1)</f>
        <v>0</v>
      </c>
      <c r="T250" s="48">
        <f>IF(R250=J249,8)+IF(R250=J250,7)+IF(R250=J251,6)+IF(R250=J252,5)+IF(R250=J253,4)+IF(R250=J254,3)+IF(R250=J255,2)+IF(R250=J256,1)+IF(Q250=J249,8)+IF(Q250=J250,7)+IF(Q250=J251,6)+IF(Q250=J252,5)+IF(Q250=J253,4)+IF(Q250=J254,3)+IF(Q250=J255,2)+IF(Q250=J256,1)</f>
        <v>0</v>
      </c>
      <c r="U250" s="2"/>
      <c r="V250" s="12"/>
      <c r="W250" s="12">
        <f>S250+T250</f>
        <v>0</v>
      </c>
      <c r="X250" s="12"/>
      <c r="Y250" s="12"/>
      <c r="Z250" s="12"/>
      <c r="AA250" s="12"/>
      <c r="AB250" s="191"/>
      <c r="AC250" s="12"/>
      <c r="AD250" s="2"/>
      <c r="AE250" s="2"/>
    </row>
    <row r="251" spans="1:60" ht="18.95" customHeight="1">
      <c r="A251" s="9">
        <v>3</v>
      </c>
      <c r="B251" s="107"/>
      <c r="C251" s="108" t="s">
        <v>61</v>
      </c>
      <c r="D251" s="41" t="str">
        <f t="shared" si="219"/>
        <v/>
      </c>
      <c r="E251" s="41" t="str">
        <f t="shared" si="220"/>
        <v/>
      </c>
      <c r="F251" s="64" t="str">
        <f t="shared" si="221"/>
        <v/>
      </c>
      <c r="G251" s="64" t="str">
        <f t="shared" si="222"/>
        <v xml:space="preserve"> </v>
      </c>
      <c r="H251" s="426"/>
      <c r="I251" s="9">
        <v>3</v>
      </c>
      <c r="J251" s="107"/>
      <c r="K251" s="108" t="s">
        <v>61</v>
      </c>
      <c r="L251" s="41" t="str">
        <f t="shared" si="223"/>
        <v/>
      </c>
      <c r="M251" s="41" t="str">
        <f t="shared" si="224"/>
        <v/>
      </c>
      <c r="N251" s="64" t="str">
        <f t="shared" si="225"/>
        <v/>
      </c>
      <c r="O251" s="64" t="str">
        <f t="shared" si="226"/>
        <v xml:space="preserve"> </v>
      </c>
      <c r="P251" s="2"/>
      <c r="Q251" s="48" t="s">
        <v>1</v>
      </c>
      <c r="R251" s="48" t="s">
        <v>209</v>
      </c>
      <c r="S251" s="48">
        <f>IF(Q251=B249,8)+IF(Q251=B250,7)+IF(Q251=B251,6)+IF(Q251=B252,5)+IF(Q251=B253,4)+IF(Q251=B254,3)+IF(Q251=B255,2)+IF(Q251=B256,1)+IF(R251=B249,8)+IF(R251=B250,7)+IF(R251=B251,6)+IF(R251=B252,5)+IF(R251=B253,4)+IF(R251=B254,3)+IF(R251=B255,2)+IF(R251=B256,1)</f>
        <v>0</v>
      </c>
      <c r="T251" s="48">
        <f>IF(R251=J249,8)+IF(R251=J250,7)+IF(R251=J251,6)+IF(R251=J252,5)+IF(R251=J253,4)+IF(R251=J254,3)+IF(R251=J255,2)+IF(R251=J256,1)+IF(Q251=J249,8)+IF(Q251=J250,7)+IF(Q251=J251,6)+IF(Q251=J252,5)+IF(Q251=J253,4)+IF(Q251=J254,3)+IF(Q251=J255,2)+IF(Q251=J256,1)</f>
        <v>0</v>
      </c>
      <c r="U251" s="2"/>
      <c r="V251" s="12"/>
      <c r="W251" s="12"/>
      <c r="X251" s="12">
        <f>S251+T251</f>
        <v>0</v>
      </c>
      <c r="Y251" s="12"/>
      <c r="Z251" s="12"/>
      <c r="AA251" s="12"/>
      <c r="AB251" s="191"/>
      <c r="AC251" s="12"/>
      <c r="AD251" s="2"/>
      <c r="AE251" s="2"/>
    </row>
    <row r="252" spans="1:60" ht="18.95" customHeight="1">
      <c r="A252" s="9">
        <v>4</v>
      </c>
      <c r="B252" s="107"/>
      <c r="C252" s="108" t="s">
        <v>61</v>
      </c>
      <c r="D252" s="41" t="str">
        <f t="shared" si="219"/>
        <v/>
      </c>
      <c r="E252" s="41" t="str">
        <f t="shared" si="220"/>
        <v/>
      </c>
      <c r="F252" s="64" t="str">
        <f t="shared" si="221"/>
        <v/>
      </c>
      <c r="G252" s="64" t="str">
        <f t="shared" si="222"/>
        <v xml:space="preserve"> </v>
      </c>
      <c r="H252" s="426"/>
      <c r="I252" s="9">
        <v>4</v>
      </c>
      <c r="J252" s="107"/>
      <c r="K252" s="108" t="s">
        <v>61</v>
      </c>
      <c r="L252" s="41" t="str">
        <f t="shared" si="223"/>
        <v/>
      </c>
      <c r="M252" s="41" t="str">
        <f t="shared" si="224"/>
        <v/>
      </c>
      <c r="N252" s="64" t="str">
        <f t="shared" si="225"/>
        <v/>
      </c>
      <c r="O252" s="64" t="str">
        <f t="shared" si="226"/>
        <v xml:space="preserve"> </v>
      </c>
      <c r="P252" s="2"/>
      <c r="Q252" s="264" t="s">
        <v>258</v>
      </c>
      <c r="R252" s="264" t="s">
        <v>259</v>
      </c>
      <c r="S252" s="48">
        <f>IF(Q252=B249,8)+IF(Q252=B250,7)+IF(Q252=B251,6)+IF(Q252=B252,5)+IF(Q252=B253,4)+IF(Q252=B254,3)+IF(Q252=B255,2)+IF(Q252=B256,1)+IF(R252=B249,8)+IF(R252=B250,7)+IF(R252=B251,6)+IF(R252=B252,5)+IF(R252=B253,4)+IF(R252=B254,3)+IF(R252=B255,2)+IF(R252=B256,1)</f>
        <v>7</v>
      </c>
      <c r="T252" s="48">
        <f>IF(R252=J249,8)+IF(R252=J250,7)+IF(R252=J251,6)+IF(R252=J252,5)+IF(R252=J253,4)+IF(R252=J254,3)+IF(R252=J255,2)+IF(R252=J256,1)+IF(Q252=J249,8)+IF(Q252=J250,7)+IF(Q252=J251,6)+IF(Q252=J252,5)+IF(Q252=J253,4)+IF(Q252=J254,3)+IF(Q252=J255,2)+IF(Q252=J256,1)</f>
        <v>8</v>
      </c>
      <c r="U252" s="2"/>
      <c r="V252" s="12"/>
      <c r="W252" s="12"/>
      <c r="X252" s="12"/>
      <c r="Y252" s="12">
        <f>S252+T252</f>
        <v>15</v>
      </c>
      <c r="Z252" s="12"/>
      <c r="AA252" s="12"/>
      <c r="AB252" s="191"/>
      <c r="AC252" s="12"/>
      <c r="AD252" s="2"/>
      <c r="AE252" s="2"/>
      <c r="AF252" s="65"/>
      <c r="AG252" s="65"/>
      <c r="AH252" s="66" t="s">
        <v>18</v>
      </c>
      <c r="AI252" s="66"/>
      <c r="AJ252" s="66"/>
      <c r="AK252" s="66" t="s">
        <v>71</v>
      </c>
      <c r="AL252" s="66"/>
      <c r="AM252" s="66"/>
      <c r="AN252" s="66" t="s">
        <v>72</v>
      </c>
      <c r="AO252" s="66"/>
      <c r="AP252" s="66"/>
      <c r="AQ252" s="66" t="s">
        <v>73</v>
      </c>
      <c r="AR252" s="66"/>
      <c r="AS252" s="66"/>
      <c r="AT252" s="66" t="s">
        <v>74</v>
      </c>
      <c r="AU252" s="65"/>
      <c r="AV252" s="159"/>
    </row>
    <row r="253" spans="1:60" ht="18.95" customHeight="1">
      <c r="A253" s="9">
        <v>5</v>
      </c>
      <c r="B253" s="107"/>
      <c r="C253" s="108" t="s">
        <v>61</v>
      </c>
      <c r="D253" s="41" t="str">
        <f t="shared" si="219"/>
        <v/>
      </c>
      <c r="E253" s="41" t="str">
        <f t="shared" si="220"/>
        <v/>
      </c>
      <c r="F253" s="64" t="str">
        <f t="shared" si="221"/>
        <v/>
      </c>
      <c r="G253" s="64" t="str">
        <f t="shared" si="222"/>
        <v xml:space="preserve"> </v>
      </c>
      <c r="H253" s="426"/>
      <c r="I253" s="9">
        <v>5</v>
      </c>
      <c r="J253" s="107"/>
      <c r="K253" s="108" t="s">
        <v>61</v>
      </c>
      <c r="L253" s="41" t="str">
        <f t="shared" si="223"/>
        <v/>
      </c>
      <c r="M253" s="41" t="str">
        <f t="shared" si="224"/>
        <v/>
      </c>
      <c r="N253" s="64" t="str">
        <f t="shared" si="225"/>
        <v/>
      </c>
      <c r="O253" s="64" t="str">
        <f t="shared" si="226"/>
        <v xml:space="preserve"> </v>
      </c>
      <c r="P253" s="2"/>
      <c r="Q253" s="48" t="s">
        <v>20</v>
      </c>
      <c r="R253" s="48" t="s">
        <v>19</v>
      </c>
      <c r="S253" s="48">
        <f>IF(Q253=B249,8)+IF(Q253=B250,7)+IF(Q253=B251,6)+IF(Q253=B252,5)+IF(Q253=B253,4)+IF(Q253=B254,3)+IF(Q253=B255,2)+IF(Q253=B256,1)+IF(R253=B249,8)+IF(R253=B250,7)+IF(R253=B251,6)+IF(R253=B252,5)+IF(R253=B253,4)+IF(R253=B254,3)+IF(R253=B255,2)+IF(R253=B256,1)</f>
        <v>8</v>
      </c>
      <c r="T253" s="48">
        <f>IF(R253=J249,8)+IF(R253=J250,7)+IF(R253=J251,6)+IF(R253=J252,5)+IF(R253=J253,4)+IF(R253=J254,3)+IF(R253=J255,2)+IF(R253=J256,1)+IF(Q253=J249,8)+IF(Q253=J250,7)+IF(Q253=J251,6)+IF(Q253=J252,5)+IF(Q253=J253,4)+IF(Q253=J254,3)+IF(Q253=J255,2)+IF(Q253=J256,1)</f>
        <v>7</v>
      </c>
      <c r="U253" s="2"/>
      <c r="V253" s="12"/>
      <c r="W253" s="12"/>
      <c r="X253" s="12"/>
      <c r="Y253" s="12"/>
      <c r="Z253" s="12">
        <f>S253+T253</f>
        <v>15</v>
      </c>
      <c r="AA253" s="12"/>
      <c r="AB253" s="191"/>
      <c r="AC253" s="12"/>
      <c r="AD253" s="2"/>
      <c r="AE253" s="2"/>
      <c r="AF253" s="65"/>
      <c r="AG253" s="65"/>
      <c r="AH253" s="67" t="str">
        <f>grades!A69</f>
        <v>100m</v>
      </c>
      <c r="AI253" s="67"/>
      <c r="AJ253" s="67"/>
      <c r="AK253" s="67">
        <f>grades!C69</f>
        <v>11.2</v>
      </c>
      <c r="AL253" s="67"/>
      <c r="AM253" s="67"/>
      <c r="AN253" s="67">
        <f>grades!E69</f>
        <v>11.4</v>
      </c>
      <c r="AO253" s="67"/>
      <c r="AP253" s="67"/>
      <c r="AQ253" s="67">
        <f>grades!G69</f>
        <v>11.5</v>
      </c>
      <c r="AR253" s="67"/>
      <c r="AS253" s="67"/>
      <c r="AT253" s="67">
        <f>grades!I69</f>
        <v>11.8</v>
      </c>
      <c r="AU253" s="68" t="str">
        <f>grades!J29</f>
        <v>T</v>
      </c>
      <c r="AV253" s="161"/>
      <c r="AZ253" s="72"/>
      <c r="BA253" s="183"/>
      <c r="BB253" s="183"/>
      <c r="BC253" s="183"/>
      <c r="BD253" s="183"/>
      <c r="BE253" s="183"/>
      <c r="BF253" s="183"/>
      <c r="BG253" s="183"/>
      <c r="BH253" s="183"/>
    </row>
    <row r="254" spans="1:60" ht="18.95" customHeight="1">
      <c r="A254" s="9">
        <v>6</v>
      </c>
      <c r="B254" s="107"/>
      <c r="C254" s="108" t="s">
        <v>61</v>
      </c>
      <c r="D254" s="41" t="str">
        <f t="shared" si="219"/>
        <v/>
      </c>
      <c r="E254" s="41" t="str">
        <f t="shared" si="220"/>
        <v/>
      </c>
      <c r="F254" s="64" t="str">
        <f t="shared" si="221"/>
        <v/>
      </c>
      <c r="G254" s="64" t="str">
        <f t="shared" si="222"/>
        <v xml:space="preserve"> </v>
      </c>
      <c r="H254" s="426"/>
      <c r="I254" s="9">
        <v>6</v>
      </c>
      <c r="J254" s="107"/>
      <c r="K254" s="108" t="s">
        <v>61</v>
      </c>
      <c r="L254" s="41" t="str">
        <f t="shared" si="223"/>
        <v/>
      </c>
      <c r="M254" s="41" t="str">
        <f t="shared" si="224"/>
        <v/>
      </c>
      <c r="N254" s="64" t="str">
        <f t="shared" si="225"/>
        <v/>
      </c>
      <c r="O254" s="64" t="str">
        <f t="shared" si="226"/>
        <v xml:space="preserve"> </v>
      </c>
      <c r="P254" s="2"/>
      <c r="Q254" s="48" t="s">
        <v>188</v>
      </c>
      <c r="R254" s="48" t="s">
        <v>189</v>
      </c>
      <c r="S254" s="48">
        <f>IF(Q254=B249,8)+IF(Q254=B250,7)+IF(Q254=B251,6)+IF(Q254=B252,5)+IF(Q254=B253,4)+IF(Q254=B254,3)+IF(Q254=B255,2)+IF(Q254=B256,1)+IF(R254=B249,8)+IF(R254=B250,7)+IF(R254=B251,6)+IF(R254=B252,5)+IF(R254=B253,4)+IF(R254=B254,3)+IF(R254=B255,2)+IF(R254=B256,1)</f>
        <v>0</v>
      </c>
      <c r="T254" s="48">
        <f>IF(R254=J249,8)+IF(R254=J250,7)+IF(R254=J251,6)+IF(R254=J252,5)+IF(R254=J253,4)+IF(R254=J254,3)+IF(R254=J255,2)+IF(R254=J256,1)+IF(Q254=J249,8)+IF(Q254=J250,7)+IF(Q254=J251,6)+IF(Q254=J252,5)+IF(Q254=J253,4)+IF(Q254=J254,3)+IF(Q254=J255,2)+IF(Q254=J256,1)</f>
        <v>0</v>
      </c>
      <c r="U254" s="2"/>
      <c r="V254" s="12"/>
      <c r="W254" s="12"/>
      <c r="X254" s="12"/>
      <c r="Y254" s="12"/>
      <c r="Z254" s="12"/>
      <c r="AA254" s="12">
        <f>S254+T254</f>
        <v>0</v>
      </c>
      <c r="AB254" s="191"/>
      <c r="AC254" s="12"/>
      <c r="AD254" s="2"/>
      <c r="AE254" s="2"/>
      <c r="AF254" s="65"/>
      <c r="AG254" s="65"/>
      <c r="AH254" s="67" t="str">
        <f>grades!A70</f>
        <v>200m</v>
      </c>
      <c r="AI254" s="67"/>
      <c r="AJ254" s="67"/>
      <c r="AK254" s="67">
        <f>grades!C70</f>
        <v>22.8</v>
      </c>
      <c r="AL254" s="67"/>
      <c r="AM254" s="67"/>
      <c r="AN254" s="67">
        <f>grades!E70</f>
        <v>23.1</v>
      </c>
      <c r="AO254" s="67"/>
      <c r="AP254" s="67"/>
      <c r="AQ254" s="67">
        <f>grades!G70</f>
        <v>23.5</v>
      </c>
      <c r="AR254" s="67"/>
      <c r="AS254" s="67"/>
      <c r="AT254" s="67">
        <f>grades!I70</f>
        <v>24.1</v>
      </c>
      <c r="AU254" s="68" t="str">
        <f>grades!J30</f>
        <v>T</v>
      </c>
      <c r="AV254" s="161"/>
      <c r="AZ254" s="72"/>
      <c r="BA254" s="183"/>
      <c r="BB254" s="183"/>
      <c r="BC254" s="183"/>
      <c r="BD254" s="183"/>
      <c r="BE254" s="183"/>
      <c r="BF254" s="183"/>
      <c r="BG254" s="183"/>
      <c r="BH254" s="183"/>
    </row>
    <row r="255" spans="1:60" ht="18.95" customHeight="1">
      <c r="A255" s="9">
        <v>7</v>
      </c>
      <c r="B255" s="107"/>
      <c r="C255" s="108" t="s">
        <v>61</v>
      </c>
      <c r="D255" s="41" t="str">
        <f t="shared" si="219"/>
        <v/>
      </c>
      <c r="E255" s="41" t="str">
        <f t="shared" si="220"/>
        <v/>
      </c>
      <c r="F255" s="64" t="str">
        <f t="shared" si="221"/>
        <v/>
      </c>
      <c r="G255" s="64" t="str">
        <f t="shared" si="222"/>
        <v xml:space="preserve"> </v>
      </c>
      <c r="H255" s="426"/>
      <c r="I255" s="9">
        <v>7</v>
      </c>
      <c r="J255" s="107"/>
      <c r="K255" s="108" t="s">
        <v>61</v>
      </c>
      <c r="L255" s="41" t="str">
        <f t="shared" si="223"/>
        <v/>
      </c>
      <c r="M255" s="41" t="str">
        <f t="shared" si="224"/>
        <v/>
      </c>
      <c r="N255" s="64" t="str">
        <f t="shared" si="225"/>
        <v/>
      </c>
      <c r="O255" s="64" t="str">
        <f t="shared" si="226"/>
        <v xml:space="preserve"> </v>
      </c>
      <c r="P255" s="2"/>
      <c r="Q255" s="48" t="s">
        <v>227</v>
      </c>
      <c r="R255" s="48" t="s">
        <v>228</v>
      </c>
      <c r="S255" s="48">
        <f>IF(Q255=B249,8)+IF(Q255=B250,7)+IF(Q255=B251,6)+IF(Q255=B252,5)+IF(Q255=B253,4)+IF(Q255=B254,3)+IF(Q255=B255,2)+IF(Q255=B256,1)+IF(R255=B249,8)+IF(R255=B250,7)+IF(R255=B251,6)+IF(R255=B252,5)+IF(R255=B253,4)+IF(R255=B254,3)+IF(R255=B255,2)+IF(R255=B256,1)</f>
        <v>0</v>
      </c>
      <c r="T255" s="48">
        <f>IF(R255=J249,8)+IF(R255=J250,7)+IF(R255=J251,6)+IF(R255=J252,5)+IF(R255=J253,4)+IF(R255=J254,3)+IF(R255=J255,2)+IF(R255=J256,1)+IF(Q255=J249,8)+IF(Q255=J250,7)+IF(Q255=J251,6)+IF(Q255=J252,5)+IF(Q255=J253,4)+IF(Q255=J254,3)+IF(Q255=J255,2)+IF(Q255=J256,1)</f>
        <v>0</v>
      </c>
      <c r="U255" s="2"/>
      <c r="V255" s="12"/>
      <c r="W255" s="12"/>
      <c r="X255" s="12"/>
      <c r="Y255" s="12"/>
      <c r="Z255" s="12"/>
      <c r="AA255" s="12"/>
      <c r="AB255" s="191">
        <f>S255+T255</f>
        <v>0</v>
      </c>
      <c r="AC255" s="12"/>
      <c r="AD255" s="2"/>
      <c r="AE255" s="2"/>
      <c r="AF255" s="65"/>
      <c r="AG255" s="65"/>
      <c r="AH255" s="67" t="str">
        <f>grades!A71</f>
        <v>400m</v>
      </c>
      <c r="AI255" s="67"/>
      <c r="AJ255" s="67"/>
      <c r="AK255" s="67">
        <f>grades!C71</f>
        <v>51</v>
      </c>
      <c r="AL255" s="67"/>
      <c r="AM255" s="67"/>
      <c r="AN255" s="67">
        <f>grades!E71</f>
        <v>51.8</v>
      </c>
      <c r="AO255" s="67"/>
      <c r="AP255" s="67"/>
      <c r="AQ255" s="67">
        <f>grades!G71</f>
        <v>52.9</v>
      </c>
      <c r="AR255" s="67"/>
      <c r="AS255" s="67"/>
      <c r="AT255" s="67">
        <f>grades!I71</f>
        <v>54.4</v>
      </c>
      <c r="AU255" s="68" t="str">
        <f>grades!J31</f>
        <v>T</v>
      </c>
      <c r="AV255" s="161"/>
      <c r="AZ255" s="72"/>
      <c r="BA255" s="183"/>
      <c r="BB255" s="183"/>
      <c r="BC255" s="183"/>
      <c r="BD255" s="183"/>
      <c r="BE255" s="183"/>
      <c r="BF255" s="183"/>
      <c r="BG255" s="183"/>
      <c r="BH255" s="183"/>
    </row>
    <row r="256" spans="1:60" ht="18.95" customHeight="1">
      <c r="A256" s="9">
        <v>8</v>
      </c>
      <c r="B256" s="107"/>
      <c r="C256" s="108" t="s">
        <v>61</v>
      </c>
      <c r="D256" s="41" t="str">
        <f t="shared" si="219"/>
        <v/>
      </c>
      <c r="E256" s="41" t="str">
        <f t="shared" si="220"/>
        <v/>
      </c>
      <c r="F256" s="64" t="str">
        <f t="shared" si="221"/>
        <v/>
      </c>
      <c r="G256" s="64" t="str">
        <f t="shared" si="222"/>
        <v xml:space="preserve"> </v>
      </c>
      <c r="H256" s="427"/>
      <c r="I256" s="9">
        <v>8</v>
      </c>
      <c r="J256" s="107"/>
      <c r="K256" s="108" t="s">
        <v>61</v>
      </c>
      <c r="L256" s="41" t="str">
        <f t="shared" si="223"/>
        <v/>
      </c>
      <c r="M256" s="41" t="str">
        <f t="shared" si="224"/>
        <v/>
      </c>
      <c r="N256" s="64" t="str">
        <f t="shared" si="225"/>
        <v/>
      </c>
      <c r="O256" s="64" t="str">
        <f t="shared" si="226"/>
        <v xml:space="preserve"> </v>
      </c>
      <c r="P256" s="2"/>
      <c r="Q256" s="48" t="s">
        <v>208</v>
      </c>
      <c r="R256" s="48" t="s">
        <v>211</v>
      </c>
      <c r="S256" s="48">
        <f>IF(Q256=B249,8)+IF(Q256=B250,7)+IF(Q256=B251,6)+IF(Q256=B252,5)+IF(Q256=B253,4)+IF(Q256=B254,3)+IF(Q256=B255,2)+IF(Q256=B256,1)+IF(R256=B249,8)+IF(R256=B250,7)+IF(R256=B251,6)+IF(R256=B252,5)+IF(R256=B253,4)+IF(R256=B254,3)+IF(R256=B255,2)+IF(R256=B256,1)</f>
        <v>0</v>
      </c>
      <c r="T256" s="48">
        <f>IF(R256=J249,8)+IF(R256=J250,7)+IF(R256=J251,6)+IF(R256=J252,5)+IF(R256=J253,4)+IF(R256=J254,3)+IF(R256=J255,2)+IF(R256=J256,1)+IF(Q256=J249,8)+IF(Q256=J250,7)+IF(Q256=J251,6)+IF(Q256=J252,5)+IF(Q256=J253,4)+IF(Q256=J254,3)+IF(Q256=J255,2)+IF(Q256=J256,1)</f>
        <v>0</v>
      </c>
      <c r="U256" s="2"/>
      <c r="V256" s="12"/>
      <c r="W256" s="12"/>
      <c r="X256" s="12"/>
      <c r="Y256" s="12"/>
      <c r="Z256" s="12"/>
      <c r="AA256" s="12"/>
      <c r="AB256" s="191"/>
      <c r="AC256" s="12">
        <f>S256+T256</f>
        <v>0</v>
      </c>
      <c r="AD256" s="2"/>
      <c r="AE256" s="2"/>
      <c r="AF256" s="70"/>
      <c r="AG256" s="70"/>
      <c r="AH256" s="67" t="str">
        <f>grades!A72</f>
        <v>800m</v>
      </c>
      <c r="AI256" s="67"/>
      <c r="AJ256" s="67"/>
      <c r="AK256" s="69">
        <f>grades!C72</f>
        <v>1.3541666666666667E-3</v>
      </c>
      <c r="AL256" s="69"/>
      <c r="AM256" s="69"/>
      <c r="AN256" s="69">
        <f>grades!E72</f>
        <v>1.3831018518518517E-3</v>
      </c>
      <c r="AO256" s="69"/>
      <c r="AP256" s="69"/>
      <c r="AQ256" s="69">
        <f>grades!G72</f>
        <v>1.4120370370370369E-3</v>
      </c>
      <c r="AR256" s="69"/>
      <c r="AS256" s="69"/>
      <c r="AT256" s="69">
        <f>grades!I72</f>
        <v>1.4641203703703706E-3</v>
      </c>
      <c r="AU256" s="69" t="str">
        <f>grades!J32</f>
        <v>T</v>
      </c>
      <c r="AV256" s="162"/>
      <c r="AW256" s="2"/>
      <c r="AX256" s="2"/>
      <c r="AY256" s="2"/>
      <c r="AZ256" s="72"/>
      <c r="BA256" s="183"/>
      <c r="BB256" s="183"/>
      <c r="BC256" s="183"/>
      <c r="BD256" s="183"/>
      <c r="BE256" s="183"/>
      <c r="BF256" s="183"/>
      <c r="BG256" s="183"/>
      <c r="BH256" s="183"/>
    </row>
    <row r="257" spans="1:60" ht="18.95" customHeight="1">
      <c r="A257" s="206" t="s">
        <v>0</v>
      </c>
      <c r="B257" s="422" t="s">
        <v>182</v>
      </c>
      <c r="C257" s="423"/>
      <c r="D257" s="423"/>
      <c r="E257" s="423"/>
      <c r="F257" s="423"/>
      <c r="G257" s="424"/>
      <c r="H257" s="207"/>
      <c r="I257" s="206" t="s">
        <v>1</v>
      </c>
      <c r="J257" s="422" t="str">
        <f>B257</f>
        <v>UNDER 17 MEN 100m hurdles</v>
      </c>
      <c r="K257" s="423"/>
      <c r="L257" s="423"/>
      <c r="M257" s="423"/>
      <c r="N257" s="423"/>
      <c r="O257" s="424"/>
      <c r="P257" s="2"/>
      <c r="Q257" s="96"/>
      <c r="R257" s="96"/>
      <c r="S257" s="48"/>
      <c r="T257" s="48"/>
      <c r="U257" s="2"/>
      <c r="V257" s="12"/>
      <c r="W257" s="12"/>
      <c r="X257" s="12"/>
      <c r="Y257" s="12"/>
      <c r="Z257" s="12"/>
      <c r="AA257" s="12"/>
      <c r="AB257" s="191"/>
      <c r="AC257" s="12"/>
      <c r="AD257" s="2"/>
      <c r="AE257" s="2"/>
      <c r="AF257" s="70"/>
      <c r="AG257" s="70"/>
      <c r="AH257" s="67" t="str">
        <f>grades!A73</f>
        <v>1500m</v>
      </c>
      <c r="AI257" s="67"/>
      <c r="AJ257" s="67"/>
      <c r="AK257" s="69">
        <f>grades!C73</f>
        <v>2.8472222222222219E-3</v>
      </c>
      <c r="AL257" s="69"/>
      <c r="AM257" s="69"/>
      <c r="AN257" s="69">
        <f>grades!E73</f>
        <v>2.9050925925925928E-3</v>
      </c>
      <c r="AO257" s="69"/>
      <c r="AP257" s="69"/>
      <c r="AQ257" s="69">
        <f>grades!G73</f>
        <v>2.9745370370370373E-3</v>
      </c>
      <c r="AR257" s="69"/>
      <c r="AS257" s="69"/>
      <c r="AT257" s="69">
        <f>grades!I73</f>
        <v>3.0844907407407405E-3</v>
      </c>
      <c r="AU257" s="69" t="str">
        <f>grades!J33</f>
        <v>T</v>
      </c>
      <c r="AV257" s="162"/>
      <c r="AW257" s="2"/>
      <c r="AX257" s="2"/>
      <c r="AY257" s="2"/>
      <c r="AZ257" s="72"/>
      <c r="BA257" s="183"/>
      <c r="BB257" s="183"/>
      <c r="BC257" s="183"/>
      <c r="BD257" s="183"/>
      <c r="BE257" s="183"/>
      <c r="BF257" s="183"/>
      <c r="BG257" s="183"/>
      <c r="BH257" s="183"/>
    </row>
    <row r="258" spans="1:60" ht="18.95" customHeight="1">
      <c r="A258" s="9">
        <v>1</v>
      </c>
      <c r="B258" s="364" t="s">
        <v>833</v>
      </c>
      <c r="C258" s="97">
        <v>15.26</v>
      </c>
      <c r="D258" s="41" t="str">
        <f>IF(B258=0,"",VLOOKUP(B258,$AU$215:$AW$230,3,FALSE))</f>
        <v>Aidan Whiting</v>
      </c>
      <c r="E258" s="41" t="str">
        <f>IF(B258=0,"",VLOOKUP(B258,$AU$8:$AW$23,3,FALSE))</f>
        <v>OXFORD CITY</v>
      </c>
      <c r="F258" s="64" t="str">
        <f>IF(C258="","",IF($AU$258="F"," ",IF($AU$258="T",IF(C258&lt;=$AK$258,"G1",IF(C258&lt;=$AN$258,"G2",IF(C258&lt;=$AQ$258,"G3",IF(C258&lt;=$AT$258,"G4","")))))))</f>
        <v>G4</v>
      </c>
      <c r="G258" s="64" t="str">
        <f>IF(C258&lt;=BR213,"AW"," ")</f>
        <v>AW</v>
      </c>
      <c r="H258" s="425"/>
      <c r="I258" s="9">
        <v>1</v>
      </c>
      <c r="J258" s="364" t="s">
        <v>831</v>
      </c>
      <c r="K258" s="97">
        <v>15.27</v>
      </c>
      <c r="L258" s="41" t="str">
        <f>IF(J258=0,"",VLOOKUP(J258,$AU$215:$AW$230,3,FALSE))</f>
        <v>Tim Stephens</v>
      </c>
      <c r="M258" s="41" t="str">
        <f>IF(J258=0,"",VLOOKUP(J258,$AU$8:$AW$23,3,FALSE))</f>
        <v>OXFORD CITY</v>
      </c>
      <c r="N258" s="64" t="str">
        <f>IF(K258="","",IF($AU$258="F"," ",IF($AU$258="T",IF(K258&lt;=$AK$258,"G1",IF(K258&lt;=$AN$258,"G2",IF(K258&lt;=$AQ$258,"G3",IF(K258&lt;=$AT$258,"G4","")))))))</f>
        <v>G4</v>
      </c>
      <c r="O258" s="64" t="str">
        <f>IF(K258&lt;=BR213,"AW"," ")</f>
        <v>AW</v>
      </c>
      <c r="P258" s="2"/>
      <c r="Q258" s="192" t="s">
        <v>0</v>
      </c>
      <c r="R258" s="192" t="s">
        <v>210</v>
      </c>
      <c r="S258" s="192">
        <f>IF(Q258=B258,8)+IF(Q258=B259,7)+IF(Q258=B260,6)+IF(Q258=B261,5)+IF(Q258=B262,4)+IF(Q258=B263,3)+IF(Q258=B264,2)+IF(Q258=B265,1)+IF(R258=B258,8)+IF(R258=B259,7)+IF(R258=B260,6)+IF(R258=B261,5)+IF(R258=B262,4)+IF(R258=B263,3)+IF(R258=B264,2)+IF(R258=B265,1)</f>
        <v>0</v>
      </c>
      <c r="T258" s="192">
        <f>IF(Q258=J258,8)+IF(Q258=J259,7)+IF(Q258=J260,6)+IF(Q258=J261,5)+IF(Q258=J262,4)+IF(Q258=J263,3)+IF(Q258=J264,2)+IF(Q258=J265,1)+IF(R258=J258,8)+IF(R258=J259,7)+IF(R258=J260,6)+IF(R258=J261,5)+IF(R258=J262,4)+IF(R258=J263,3)+IF(R258=J264,2)+IF(R258=J265,1)</f>
        <v>0</v>
      </c>
      <c r="U258" s="2"/>
      <c r="V258" s="95">
        <f>S258+T258</f>
        <v>0</v>
      </c>
      <c r="W258" s="12"/>
      <c r="X258" s="12"/>
      <c r="Y258" s="12"/>
      <c r="Z258" s="12"/>
      <c r="AA258" s="12"/>
      <c r="AB258" s="191"/>
      <c r="AC258" s="12"/>
      <c r="AD258" s="2"/>
      <c r="AE258" s="2"/>
      <c r="AF258" s="71"/>
      <c r="AG258" s="71"/>
      <c r="AH258" s="67" t="str">
        <f>grades!A74</f>
        <v>100m hurdles</v>
      </c>
      <c r="AI258" s="67"/>
      <c r="AJ258" s="67"/>
      <c r="AK258" s="67">
        <f>grades!C74</f>
        <v>13.7</v>
      </c>
      <c r="AL258" s="67"/>
      <c r="AM258" s="67"/>
      <c r="AN258" s="67">
        <f>grades!E74</f>
        <v>14</v>
      </c>
      <c r="AO258" s="67"/>
      <c r="AP258" s="67"/>
      <c r="AQ258" s="67">
        <f>grades!G74</f>
        <v>14.6</v>
      </c>
      <c r="AR258" s="67"/>
      <c r="AS258" s="67"/>
      <c r="AT258" s="67">
        <f>grades!I74</f>
        <v>15.4</v>
      </c>
      <c r="AU258" s="68" t="str">
        <f>grades!J34</f>
        <v>T</v>
      </c>
      <c r="AV258" s="161"/>
      <c r="AW258" s="2"/>
      <c r="AX258" s="2"/>
      <c r="AY258" s="2"/>
      <c r="AZ258" s="72"/>
      <c r="BA258" s="183"/>
      <c r="BB258" s="183"/>
      <c r="BC258" s="183"/>
      <c r="BD258" s="183"/>
      <c r="BE258" s="183"/>
      <c r="BF258" s="183"/>
      <c r="BG258" s="183"/>
      <c r="BH258" s="183"/>
    </row>
    <row r="259" spans="1:60" ht="18.95" customHeight="1">
      <c r="A259" s="9">
        <v>2</v>
      </c>
      <c r="B259" s="364" t="s">
        <v>830</v>
      </c>
      <c r="C259" s="97">
        <v>16.899999999999999</v>
      </c>
      <c r="D259" s="41" t="str">
        <f t="shared" ref="D259:D265" si="227">IF(B259=0,"",VLOOKUP(B259,$AU$215:$AW$230,3,FALSE))</f>
        <v>JACK GILL</v>
      </c>
      <c r="E259" s="41" t="str">
        <f t="shared" ref="E259:E265" si="228">IF(B259=0,"",VLOOKUP(B259,$AU$8:$AW$23,3,FALSE))</f>
        <v>BANBURY</v>
      </c>
      <c r="F259" s="64" t="str">
        <f t="shared" ref="F259:F265" si="229">IF(C259="","",IF($AU$258="F"," ",IF($AU$258="T",IF(C259&lt;=$AK$258,"G1",IF(C259&lt;=$AN$258,"G2",IF(C259&lt;=$AQ$258,"G3",IF(C259&lt;=$AT$258,"G4","")))))))</f>
        <v/>
      </c>
      <c r="G259" s="64" t="str">
        <f t="shared" ref="G259:G265" si="230">IF(C259&lt;=BR214,"AW"," ")</f>
        <v xml:space="preserve"> </v>
      </c>
      <c r="H259" s="426"/>
      <c r="I259" s="9">
        <v>2</v>
      </c>
      <c r="J259" s="107"/>
      <c r="K259" s="97" t="s">
        <v>61</v>
      </c>
      <c r="L259" s="41" t="str">
        <f t="shared" ref="L259:L265" si="231">IF(J259=0,"",VLOOKUP(J259,$AU$215:$AW$230,3,FALSE))</f>
        <v/>
      </c>
      <c r="M259" s="41" t="str">
        <f t="shared" ref="M259:M265" si="232">IF(J259=0,"",VLOOKUP(J259,$AU$8:$AW$23,3,FALSE))</f>
        <v/>
      </c>
      <c r="N259" s="64" t="str">
        <f t="shared" ref="N259:N265" si="233">IF(K259="","",IF($AU$258="F"," ",IF($AU$258="T",IF(K259&lt;=$AK$258,"G1",IF(K259&lt;=$AN$258,"G2",IF(K259&lt;=$AQ$258,"G3",IF(K259&lt;=$AT$258,"G4","")))))))</f>
        <v/>
      </c>
      <c r="O259" s="64" t="str">
        <f t="shared" ref="O259:O265" si="234">IF(K259&lt;=BR214,"AW"," ")</f>
        <v xml:space="preserve"> </v>
      </c>
      <c r="P259" s="2"/>
      <c r="Q259" s="48" t="s">
        <v>190</v>
      </c>
      <c r="R259" s="48" t="s">
        <v>191</v>
      </c>
      <c r="S259" s="48">
        <f>IF(Q259=B258,8)+IF(Q259=B259,7)+IF(Q259=B260,6)+IF(Q259=B261,5)+IF(Q259=B262,4)+IF(Q259=B263,3)+IF(Q259=B264,2)+IF(Q259=B265,1)+IF(R259=B258,8)+IF(R259=B259,7)+IF(R259=B260,6)+IF(R259=B261,5)+IF(R259=B262,4)+IF(R259=B263,3)+IF(R259=B264,2)+IF(R259=B265,1)</f>
        <v>7</v>
      </c>
      <c r="T259" s="48">
        <f>IF(R259=J258,8)+IF(R259=J259,7)+IF(R259=J260,6)+IF(R259=J261,5)+IF(R259=J262,4)+IF(R259=J263,3)+IF(R259=J264,2)+IF(R259=J265,1)+IF(Q259=J258,8)+IF(Q259=J259,7)+IF(Q259=J260,6)+IF(Q259=J261,5)+IF(Q259=J262,4)+IF(Q259=J263,3)+IF(Q259=J264,2)+IF(Q259=J265,1)</f>
        <v>0</v>
      </c>
      <c r="U259" s="2"/>
      <c r="V259" s="12"/>
      <c r="W259" s="12">
        <f>S259+T259</f>
        <v>7</v>
      </c>
      <c r="X259" s="12"/>
      <c r="Y259" s="12"/>
      <c r="Z259" s="12"/>
      <c r="AA259" s="12"/>
      <c r="AB259" s="191"/>
      <c r="AC259" s="12"/>
      <c r="AD259" s="2"/>
      <c r="AE259" s="2"/>
      <c r="AF259" s="70"/>
      <c r="AG259" s="70"/>
      <c r="AH259" s="67" t="str">
        <f>grades!A75</f>
        <v>high jump</v>
      </c>
      <c r="AI259" s="67"/>
      <c r="AJ259" s="67"/>
      <c r="AK259" s="67">
        <f>grades!C75</f>
        <v>1.85</v>
      </c>
      <c r="AL259" s="67"/>
      <c r="AM259" s="67"/>
      <c r="AN259" s="67">
        <f>grades!E75</f>
        <v>1.82</v>
      </c>
      <c r="AO259" s="67"/>
      <c r="AP259" s="67"/>
      <c r="AQ259" s="67">
        <f>grades!G75</f>
        <v>1.75</v>
      </c>
      <c r="AR259" s="67"/>
      <c r="AS259" s="67"/>
      <c r="AT259" s="67">
        <f>grades!I75</f>
        <v>1.7</v>
      </c>
      <c r="AU259" s="68" t="str">
        <f>grades!J35</f>
        <v>F</v>
      </c>
      <c r="AV259" s="161"/>
      <c r="AW259" s="2"/>
      <c r="AX259" s="2"/>
      <c r="AY259" s="2"/>
      <c r="AZ259" s="72"/>
      <c r="BA259" s="183"/>
      <c r="BB259" s="183"/>
      <c r="BC259" s="183"/>
      <c r="BD259" s="183"/>
      <c r="BE259" s="183"/>
      <c r="BF259" s="183"/>
      <c r="BG259" s="183"/>
      <c r="BH259" s="183"/>
    </row>
    <row r="260" spans="1:60" ht="18.95" customHeight="1">
      <c r="A260" s="9">
        <v>3</v>
      </c>
      <c r="B260" s="37"/>
      <c r="C260" s="97" t="s">
        <v>61</v>
      </c>
      <c r="D260" s="41" t="str">
        <f t="shared" si="227"/>
        <v/>
      </c>
      <c r="E260" s="41" t="str">
        <f t="shared" si="228"/>
        <v/>
      </c>
      <c r="F260" s="64" t="str">
        <f t="shared" si="229"/>
        <v/>
      </c>
      <c r="G260" s="64" t="str">
        <f t="shared" si="230"/>
        <v xml:space="preserve"> </v>
      </c>
      <c r="H260" s="426"/>
      <c r="I260" s="9">
        <v>3</v>
      </c>
      <c r="J260" s="107"/>
      <c r="K260" s="97" t="s">
        <v>61</v>
      </c>
      <c r="L260" s="41" t="str">
        <f t="shared" si="231"/>
        <v/>
      </c>
      <c r="M260" s="41" t="str">
        <f t="shared" si="232"/>
        <v/>
      </c>
      <c r="N260" s="64" t="str">
        <f t="shared" si="233"/>
        <v/>
      </c>
      <c r="O260" s="64" t="str">
        <f t="shared" si="234"/>
        <v xml:space="preserve"> </v>
      </c>
      <c r="P260" s="2"/>
      <c r="Q260" s="48" t="s">
        <v>1</v>
      </c>
      <c r="R260" s="48" t="s">
        <v>209</v>
      </c>
      <c r="S260" s="48">
        <f>IF(Q260=B258,8)+IF(Q260=B259,7)+IF(Q260=B260,6)+IF(Q260=B261,5)+IF(Q260=B262,4)+IF(Q260=B263,3)+IF(Q260=B264,2)+IF(Q260=B265,1)+IF(R260=B258,8)+IF(R260=B259,7)+IF(R260=B260,6)+IF(R260=B261,5)+IF(R260=B262,4)+IF(R260=B263,3)+IF(R260=B264,2)+IF(R260=B265,1)</f>
        <v>0</v>
      </c>
      <c r="T260" s="48">
        <f>IF(R260=J258,8)+IF(R260=J259,7)+IF(R260=J260,6)+IF(R260=J261,5)+IF(R260=J262,4)+IF(R260=J263,3)+IF(R260=J264,2)+IF(R260=J265,1)+IF(Q260=J258,8)+IF(Q260=J259,7)+IF(Q260=J260,6)+IF(Q260=J261,5)+IF(Q260=J262,4)+IF(Q260=J263,3)+IF(Q260=J264,2)+IF(Q260=J265,1)</f>
        <v>0</v>
      </c>
      <c r="U260" s="2"/>
      <c r="V260" s="12"/>
      <c r="W260" s="12"/>
      <c r="X260" s="12">
        <f>S260+T260</f>
        <v>0</v>
      </c>
      <c r="Y260" s="12"/>
      <c r="Z260" s="12"/>
      <c r="AA260" s="12"/>
      <c r="AB260" s="191"/>
      <c r="AC260" s="12"/>
      <c r="AD260" s="2"/>
      <c r="AE260" s="2"/>
      <c r="AF260" s="70"/>
      <c r="AG260" s="70"/>
      <c r="AH260" s="67" t="str">
        <f>grades!A76</f>
        <v>long jump</v>
      </c>
      <c r="AI260" s="67"/>
      <c r="AJ260" s="67"/>
      <c r="AK260" s="67">
        <f>grades!C76</f>
        <v>6.4</v>
      </c>
      <c r="AL260" s="67"/>
      <c r="AM260" s="67"/>
      <c r="AN260" s="67">
        <f>grades!E76</f>
        <v>6.2</v>
      </c>
      <c r="AO260" s="67"/>
      <c r="AP260" s="67"/>
      <c r="AQ260" s="67">
        <f>grades!G76</f>
        <v>5.9</v>
      </c>
      <c r="AR260" s="67"/>
      <c r="AS260" s="67"/>
      <c r="AT260" s="67">
        <f>grades!I76</f>
        <v>5.6</v>
      </c>
      <c r="AU260" s="68" t="str">
        <f>grades!J36</f>
        <v>F</v>
      </c>
      <c r="AV260" s="161"/>
      <c r="AW260" s="2"/>
      <c r="AX260" s="2"/>
      <c r="AY260" s="2"/>
      <c r="AZ260" s="72"/>
      <c r="BA260" s="183"/>
      <c r="BB260" s="183"/>
      <c r="BC260" s="183"/>
      <c r="BD260" s="183"/>
      <c r="BE260" s="183"/>
      <c r="BF260" s="183"/>
      <c r="BG260" s="183"/>
      <c r="BH260" s="183"/>
    </row>
    <row r="261" spans="1:60" ht="18.95" customHeight="1">
      <c r="A261" s="9">
        <v>4</v>
      </c>
      <c r="B261" s="37"/>
      <c r="C261" s="97" t="s">
        <v>61</v>
      </c>
      <c r="D261" s="41" t="str">
        <f t="shared" si="227"/>
        <v/>
      </c>
      <c r="E261" s="41" t="str">
        <f t="shared" si="228"/>
        <v/>
      </c>
      <c r="F261" s="64" t="str">
        <f t="shared" si="229"/>
        <v/>
      </c>
      <c r="G261" s="64" t="str">
        <f t="shared" si="230"/>
        <v xml:space="preserve"> </v>
      </c>
      <c r="H261" s="426"/>
      <c r="I261" s="9">
        <v>4</v>
      </c>
      <c r="J261" s="107"/>
      <c r="K261" s="97" t="s">
        <v>61</v>
      </c>
      <c r="L261" s="41" t="str">
        <f t="shared" si="231"/>
        <v/>
      </c>
      <c r="M261" s="41" t="str">
        <f t="shared" si="232"/>
        <v/>
      </c>
      <c r="N261" s="64" t="str">
        <f t="shared" si="233"/>
        <v/>
      </c>
      <c r="O261" s="64" t="str">
        <f t="shared" si="234"/>
        <v xml:space="preserve"> </v>
      </c>
      <c r="P261" s="2"/>
      <c r="Q261" s="264" t="s">
        <v>258</v>
      </c>
      <c r="R261" s="264" t="s">
        <v>259</v>
      </c>
      <c r="S261" s="48">
        <f>IF(Q261=B258,8)+IF(Q261=B259,7)+IF(Q261=B260,6)+IF(Q261=B261,5)+IF(Q261=B262,4)+IF(Q261=B263,3)+IF(Q261=B264,2)+IF(Q261=B265,1)+IF(R261=B258,8)+IF(R261=B259,7)+IF(R261=B260,6)+IF(R261=B261,5)+IF(R261=B262,4)+IF(R261=B263,3)+IF(R261=B264,2)+IF(R261=B265,1)</f>
        <v>0</v>
      </c>
      <c r="T261" s="48">
        <f>IF(R261=J258,8)+IF(R261=J259,7)+IF(R261=J260,6)+IF(R261=J261,5)+IF(R261=J262,4)+IF(R261=J263,3)+IF(R261=J264,2)+IF(R261=J265,1)+IF(Q261=J258,8)+IF(Q261=J259,7)+IF(Q261=J260,6)+IF(Q261=J261,5)+IF(Q261=J262,4)+IF(Q261=J263,3)+IF(Q261=J264,2)+IF(Q261=J265,1)</f>
        <v>0</v>
      </c>
      <c r="U261" s="2"/>
      <c r="V261" s="12"/>
      <c r="W261" s="12"/>
      <c r="X261" s="12"/>
      <c r="Y261" s="12">
        <f>S261+T261</f>
        <v>0</v>
      </c>
      <c r="Z261" s="12"/>
      <c r="AA261" s="12"/>
      <c r="AB261" s="191"/>
      <c r="AC261" s="12"/>
      <c r="AD261" s="2"/>
      <c r="AE261" s="2"/>
      <c r="AF261" s="70"/>
      <c r="AG261" s="70"/>
      <c r="AH261" s="67" t="str">
        <f>grades!A77</f>
        <v>javelin</v>
      </c>
      <c r="AI261" s="67"/>
      <c r="AJ261" s="67"/>
      <c r="AK261" s="67">
        <f>grades!C77</f>
        <v>50.55</v>
      </c>
      <c r="AL261" s="67"/>
      <c r="AM261" s="67"/>
      <c r="AN261" s="67">
        <f>grades!E77</f>
        <v>47</v>
      </c>
      <c r="AO261" s="67"/>
      <c r="AP261" s="67"/>
      <c r="AQ261" s="67">
        <f>grades!G77</f>
        <v>43.3</v>
      </c>
      <c r="AR261" s="67"/>
      <c r="AS261" s="67"/>
      <c r="AT261" s="67">
        <f>grades!I77</f>
        <v>38.1</v>
      </c>
      <c r="AU261" s="68" t="str">
        <f>grades!J37</f>
        <v>F</v>
      </c>
      <c r="AV261" s="161"/>
      <c r="AW261" s="2"/>
      <c r="AX261" s="2"/>
      <c r="AY261" s="2"/>
      <c r="AZ261" s="72"/>
      <c r="BA261" s="183"/>
      <c r="BB261" s="183"/>
      <c r="BC261" s="183"/>
      <c r="BD261" s="183"/>
      <c r="BE261" s="183"/>
      <c r="BF261" s="183"/>
      <c r="BG261" s="183"/>
      <c r="BH261" s="183"/>
    </row>
    <row r="262" spans="1:60" ht="18.95" customHeight="1">
      <c r="A262" s="9">
        <v>5</v>
      </c>
      <c r="B262" s="37"/>
      <c r="C262" s="97" t="s">
        <v>61</v>
      </c>
      <c r="D262" s="41" t="str">
        <f t="shared" si="227"/>
        <v/>
      </c>
      <c r="E262" s="41" t="str">
        <f t="shared" si="228"/>
        <v/>
      </c>
      <c r="F262" s="64" t="str">
        <f t="shared" si="229"/>
        <v/>
      </c>
      <c r="G262" s="64" t="str">
        <f t="shared" si="230"/>
        <v xml:space="preserve"> </v>
      </c>
      <c r="H262" s="426"/>
      <c r="I262" s="9">
        <v>5</v>
      </c>
      <c r="J262" s="107"/>
      <c r="K262" s="97" t="s">
        <v>61</v>
      </c>
      <c r="L262" s="41" t="str">
        <f t="shared" si="231"/>
        <v/>
      </c>
      <c r="M262" s="41" t="str">
        <f t="shared" si="232"/>
        <v/>
      </c>
      <c r="N262" s="64" t="str">
        <f t="shared" si="233"/>
        <v/>
      </c>
      <c r="O262" s="64" t="str">
        <f t="shared" si="234"/>
        <v xml:space="preserve"> </v>
      </c>
      <c r="P262" s="2"/>
      <c r="Q262" s="48" t="s">
        <v>20</v>
      </c>
      <c r="R262" s="48" t="s">
        <v>19</v>
      </c>
      <c r="S262" s="48">
        <f>IF(Q262=B258,8)+IF(Q262=B259,7)+IF(Q262=B260,6)+IF(Q262=B261,5)+IF(Q262=B262,4)+IF(Q262=B263,3)+IF(Q262=B264,2)+IF(Q262=B265,1)+IF(R262=B258,8)+IF(R262=B259,7)+IF(R262=B260,6)+IF(R262=B261,5)+IF(R262=B262,4)+IF(R262=B263,3)+IF(R262=B264,2)+IF(R262=B265,1)</f>
        <v>8</v>
      </c>
      <c r="T262" s="48">
        <f>IF(R262=J258,8)+IF(R262=J259,7)+IF(R262=J260,6)+IF(R262=J261,5)+IF(R262=J262,4)+IF(R262=J263,3)+IF(R262=J264,2)+IF(R262=J265,1)+IF(Q262=J258,8)+IF(Q262=J259,7)+IF(Q262=J260,6)+IF(Q262=J261,5)+IF(Q262=J262,4)+IF(Q262=J263,3)+IF(Q262=J264,2)+IF(Q262=J265,1)</f>
        <v>8</v>
      </c>
      <c r="U262" s="2"/>
      <c r="V262" s="12"/>
      <c r="W262" s="12"/>
      <c r="X262" s="12"/>
      <c r="Y262" s="12"/>
      <c r="Z262" s="12">
        <f>S262+T262</f>
        <v>16</v>
      </c>
      <c r="AA262" s="12"/>
      <c r="AB262" s="191"/>
      <c r="AC262" s="12"/>
      <c r="AD262" s="2"/>
      <c r="AE262" s="2"/>
      <c r="AF262" s="70"/>
      <c r="AG262" s="70"/>
      <c r="AH262" s="67" t="str">
        <f>grades!A78</f>
        <v xml:space="preserve">discus </v>
      </c>
      <c r="AI262" s="67"/>
      <c r="AJ262" s="67"/>
      <c r="AK262" s="67">
        <f>grades!C78</f>
        <v>40.950000000000003</v>
      </c>
      <c r="AL262" s="67"/>
      <c r="AM262" s="67"/>
      <c r="AN262" s="67">
        <f>grades!E78</f>
        <v>37.1</v>
      </c>
      <c r="AO262" s="67"/>
      <c r="AP262" s="67"/>
      <c r="AQ262" s="67">
        <f>grades!G78</f>
        <v>32.700000000000003</v>
      </c>
      <c r="AR262" s="67"/>
      <c r="AS262" s="67"/>
      <c r="AT262" s="67">
        <f>grades!I78</f>
        <v>28.1</v>
      </c>
      <c r="AU262" s="68" t="str">
        <f>grades!J38</f>
        <v>F</v>
      </c>
      <c r="AV262" s="161"/>
      <c r="AW262" s="2"/>
      <c r="AX262" s="2"/>
      <c r="AY262" s="2"/>
      <c r="AZ262" s="72"/>
      <c r="BA262" s="183"/>
      <c r="BB262" s="183"/>
      <c r="BC262" s="183"/>
      <c r="BD262" s="183"/>
      <c r="BE262" s="183"/>
      <c r="BF262" s="183"/>
      <c r="BG262" s="183"/>
      <c r="BH262" s="183"/>
    </row>
    <row r="263" spans="1:60" ht="18.95" customHeight="1">
      <c r="A263" s="9">
        <v>6</v>
      </c>
      <c r="B263" s="37"/>
      <c r="C263" s="97" t="s">
        <v>61</v>
      </c>
      <c r="D263" s="41" t="str">
        <f t="shared" si="227"/>
        <v/>
      </c>
      <c r="E263" s="41" t="str">
        <f t="shared" si="228"/>
        <v/>
      </c>
      <c r="F263" s="64" t="str">
        <f t="shared" si="229"/>
        <v/>
      </c>
      <c r="G263" s="64" t="str">
        <f t="shared" si="230"/>
        <v xml:space="preserve"> </v>
      </c>
      <c r="H263" s="426"/>
      <c r="I263" s="9">
        <v>6</v>
      </c>
      <c r="J263" s="107"/>
      <c r="K263" s="97" t="s">
        <v>61</v>
      </c>
      <c r="L263" s="41" t="str">
        <f t="shared" si="231"/>
        <v/>
      </c>
      <c r="M263" s="41" t="str">
        <f t="shared" si="232"/>
        <v/>
      </c>
      <c r="N263" s="64" t="str">
        <f t="shared" si="233"/>
        <v/>
      </c>
      <c r="O263" s="64" t="str">
        <f t="shared" si="234"/>
        <v xml:space="preserve"> </v>
      </c>
      <c r="P263" s="2"/>
      <c r="Q263" s="48" t="s">
        <v>188</v>
      </c>
      <c r="R263" s="48" t="s">
        <v>189</v>
      </c>
      <c r="S263" s="48">
        <f>IF(Q263=B258,8)+IF(Q263=B259,7)+IF(Q263=B260,6)+IF(Q263=B261,5)+IF(Q263=B262,4)+IF(Q263=B263,3)+IF(Q263=B264,2)+IF(Q263=B265,1)+IF(R263=B258,8)+IF(R263=B259,7)+IF(R263=B260,6)+IF(R263=B261,5)+IF(R263=B262,4)+IF(R263=B263,3)+IF(R263=B264,2)+IF(R263=B265,1)</f>
        <v>0</v>
      </c>
      <c r="T263" s="48">
        <f>IF(R263=J258,8)+IF(R263=J259,7)+IF(R263=J260,6)+IF(R263=J261,5)+IF(R263=J262,4)+IF(R263=J263,3)+IF(R263=J264,2)+IF(R263=J265,1)+IF(Q263=J258,8)+IF(Q263=J259,7)+IF(Q263=J260,6)+IF(Q263=J261,5)+IF(Q263=J262,4)+IF(Q263=J263,3)+IF(Q263=J264,2)+IF(Q263=J265,1)</f>
        <v>0</v>
      </c>
      <c r="U263" s="2"/>
      <c r="V263" s="12"/>
      <c r="W263" s="12"/>
      <c r="X263" s="12"/>
      <c r="Y263" s="12"/>
      <c r="Z263" s="12"/>
      <c r="AA263" s="12">
        <f>S263+T263</f>
        <v>0</v>
      </c>
      <c r="AB263" s="191"/>
      <c r="AC263" s="12"/>
      <c r="AD263" s="2"/>
      <c r="AE263" s="2"/>
      <c r="AF263" s="70"/>
      <c r="AG263" s="70"/>
      <c r="AH263" s="67" t="str">
        <f>grades!A79</f>
        <v>shot</v>
      </c>
      <c r="AI263" s="67"/>
      <c r="AJ263" s="67"/>
      <c r="AK263" s="67">
        <f>grades!C79</f>
        <v>13.35</v>
      </c>
      <c r="AL263" s="67"/>
      <c r="AM263" s="67"/>
      <c r="AN263" s="67">
        <f>grades!E79</f>
        <v>12.65</v>
      </c>
      <c r="AO263" s="67"/>
      <c r="AP263" s="67"/>
      <c r="AQ263" s="67">
        <f>grades!G79</f>
        <v>11.85</v>
      </c>
      <c r="AR263" s="67"/>
      <c r="AS263" s="67"/>
      <c r="AT263" s="67">
        <f>grades!I79</f>
        <v>10.7</v>
      </c>
      <c r="AU263" s="68" t="str">
        <f>grades!J39</f>
        <v>F</v>
      </c>
      <c r="AV263" s="161"/>
      <c r="AW263" s="2"/>
      <c r="AX263" s="2"/>
      <c r="AY263" s="2"/>
      <c r="AZ263" s="72"/>
      <c r="BA263" s="183"/>
      <c r="BB263" s="183"/>
      <c r="BC263" s="183"/>
      <c r="BD263" s="183"/>
      <c r="BE263" s="183"/>
      <c r="BF263" s="183"/>
      <c r="BG263" s="183"/>
      <c r="BH263" s="183"/>
    </row>
    <row r="264" spans="1:60" ht="18.95" customHeight="1">
      <c r="A264" s="9">
        <v>7</v>
      </c>
      <c r="B264" s="37"/>
      <c r="C264" s="97" t="s">
        <v>61</v>
      </c>
      <c r="D264" s="41" t="str">
        <f t="shared" si="227"/>
        <v/>
      </c>
      <c r="E264" s="41" t="str">
        <f t="shared" si="228"/>
        <v/>
      </c>
      <c r="F264" s="64" t="str">
        <f t="shared" si="229"/>
        <v/>
      </c>
      <c r="G264" s="64" t="str">
        <f t="shared" si="230"/>
        <v xml:space="preserve"> </v>
      </c>
      <c r="H264" s="426"/>
      <c r="I264" s="9">
        <v>7</v>
      </c>
      <c r="J264" s="107"/>
      <c r="K264" s="97" t="s">
        <v>61</v>
      </c>
      <c r="L264" s="41" t="str">
        <f t="shared" si="231"/>
        <v/>
      </c>
      <c r="M264" s="41" t="str">
        <f t="shared" si="232"/>
        <v/>
      </c>
      <c r="N264" s="64" t="str">
        <f t="shared" si="233"/>
        <v/>
      </c>
      <c r="O264" s="64" t="str">
        <f t="shared" si="234"/>
        <v xml:space="preserve"> </v>
      </c>
      <c r="Q264" s="48" t="s">
        <v>227</v>
      </c>
      <c r="R264" s="48" t="s">
        <v>228</v>
      </c>
      <c r="S264" s="48">
        <f>IF(Q264=B258,8)+IF(Q264=B259,7)+IF(Q264=B260,6)+IF(Q264=B261,5)+IF(Q264=B262,4)+IF(Q264=B263,3)+IF(Q264=B264,2)+IF(Q264=B265,1)+IF(R264=B258,8)+IF(R264=B259,7)+IF(R264=B260,6)+IF(R264=B261,5)+IF(R264=B262,4)+IF(R264=B263,3)+IF(R264=B264,2)+IF(R264=B265,1)</f>
        <v>0</v>
      </c>
      <c r="T264" s="48">
        <f>IF(R264=J258,8)+IF(R264=J259,7)+IF(R264=J260,6)+IF(R264=J261,5)+IF(R264=J262,4)+IF(R264=J263,3)+IF(R264=J264,2)+IF(R264=J265,1)+IF(Q264=J258,8)+IF(Q264=J259,7)+IF(Q264=J260,6)+IF(Q264=J261,5)+IF(Q264=J262,4)+IF(Q264=J263,3)+IF(Q264=J264,2)+IF(Q264=J265,1)</f>
        <v>0</v>
      </c>
      <c r="U264" s="2"/>
      <c r="V264" s="12"/>
      <c r="W264" s="12"/>
      <c r="X264" s="12"/>
      <c r="Y264" s="12"/>
      <c r="Z264" s="12"/>
      <c r="AA264" s="12"/>
      <c r="AB264" s="191">
        <f>S264+T264</f>
        <v>0</v>
      </c>
      <c r="AC264" s="12"/>
      <c r="AF264" s="70"/>
      <c r="AG264" s="70"/>
      <c r="AH264" s="67" t="str">
        <f>grades!A80</f>
        <v>triple jump</v>
      </c>
      <c r="AI264" s="67"/>
      <c r="AJ264" s="67"/>
      <c r="AK264" s="67">
        <f>grades!C80</f>
        <v>13</v>
      </c>
      <c r="AL264" s="67"/>
      <c r="AM264" s="67"/>
      <c r="AN264" s="67">
        <f>grades!E80</f>
        <v>12.55</v>
      </c>
      <c r="AO264" s="67"/>
      <c r="AP264" s="67"/>
      <c r="AQ264" s="67">
        <f>grades!G80</f>
        <v>12.1</v>
      </c>
      <c r="AR264" s="67"/>
      <c r="AS264" s="67"/>
      <c r="AT264" s="67">
        <f>grades!I80</f>
        <v>11.45</v>
      </c>
      <c r="AU264" s="68" t="str">
        <f>grades!J40</f>
        <v>F</v>
      </c>
    </row>
    <row r="265" spans="1:60" ht="18.95" customHeight="1">
      <c r="A265" s="9">
        <v>8</v>
      </c>
      <c r="B265" s="37"/>
      <c r="C265" s="97" t="s">
        <v>61</v>
      </c>
      <c r="D265" s="41" t="str">
        <f t="shared" si="227"/>
        <v/>
      </c>
      <c r="E265" s="41" t="str">
        <f t="shared" si="228"/>
        <v/>
      </c>
      <c r="F265" s="64" t="str">
        <f t="shared" si="229"/>
        <v/>
      </c>
      <c r="G265" s="64" t="str">
        <f t="shared" si="230"/>
        <v xml:space="preserve"> </v>
      </c>
      <c r="H265" s="427"/>
      <c r="I265" s="9">
        <v>8</v>
      </c>
      <c r="J265" s="107"/>
      <c r="K265" s="97" t="s">
        <v>61</v>
      </c>
      <c r="L265" s="41" t="str">
        <f t="shared" si="231"/>
        <v/>
      </c>
      <c r="M265" s="41" t="str">
        <f t="shared" si="232"/>
        <v/>
      </c>
      <c r="N265" s="64" t="str">
        <f t="shared" si="233"/>
        <v/>
      </c>
      <c r="O265" s="64" t="str">
        <f t="shared" si="234"/>
        <v xml:space="preserve"> </v>
      </c>
      <c r="Q265" s="48" t="s">
        <v>208</v>
      </c>
      <c r="R265" s="48" t="s">
        <v>211</v>
      </c>
      <c r="S265" s="48">
        <f>IF(Q265=B258,8)+IF(Q265=B259,7)+IF(Q265=B260,6)+IF(Q265=B261,5)+IF(Q265=B262,4)+IF(Q265=B263,3)+IF(Q265=B264,2)+IF(Q265=B265,1)+IF(R265=B258,8)+IF(R265=B259,7)+IF(R265=B260,6)+IF(R265=B261,5)+IF(R265=B262,4)+IF(R265=B263,3)+IF(R265=B264,2)+IF(R265=B265,1)</f>
        <v>0</v>
      </c>
      <c r="T265" s="48">
        <f>IF(R265=J258,8)+IF(R265=J259,7)+IF(R265=J260,6)+IF(R265=J261,5)+IF(R265=J262,4)+IF(R265=J263,3)+IF(R265=J264,2)+IF(R265=J265,1)+IF(Q265=J258,8)+IF(Q265=J259,7)+IF(Q265=J260,6)+IF(Q265=J261,5)+IF(Q265=J262,4)+IF(Q265=J263,3)+IF(Q265=J264,2)+IF(Q265=J265,1)</f>
        <v>0</v>
      </c>
      <c r="U265" s="2"/>
      <c r="V265" s="12"/>
      <c r="W265" s="12"/>
      <c r="X265" s="12"/>
      <c r="Y265" s="12"/>
      <c r="Z265" s="12"/>
      <c r="AA265" s="12"/>
      <c r="AB265" s="191"/>
      <c r="AC265" s="12">
        <f>S265+T265</f>
        <v>0</v>
      </c>
    </row>
    <row r="266" spans="1:60" ht="18.95" customHeight="1">
      <c r="A266" s="206" t="s">
        <v>0</v>
      </c>
      <c r="B266" s="422" t="s">
        <v>173</v>
      </c>
      <c r="C266" s="423"/>
      <c r="D266" s="423"/>
      <c r="E266" s="423"/>
      <c r="F266" s="423"/>
      <c r="G266" s="424"/>
      <c r="H266" s="207"/>
      <c r="I266" s="206"/>
      <c r="J266" s="422"/>
      <c r="K266" s="423"/>
      <c r="L266" s="423"/>
      <c r="M266" s="423"/>
      <c r="N266" s="423"/>
      <c r="O266" s="424"/>
      <c r="Q266" s="96"/>
      <c r="R266" s="96"/>
      <c r="S266" s="48"/>
      <c r="T266" s="48"/>
      <c r="U266" s="2"/>
      <c r="V266" s="12"/>
      <c r="W266" s="12"/>
      <c r="X266" s="12"/>
      <c r="Y266" s="12"/>
      <c r="Z266" s="12"/>
      <c r="AA266" s="12"/>
      <c r="AB266" s="191"/>
      <c r="AC266" s="12"/>
    </row>
    <row r="267" spans="1:60" ht="18.95" customHeight="1">
      <c r="A267" s="9">
        <v>1</v>
      </c>
      <c r="B267" s="37"/>
      <c r="C267" s="97" t="s">
        <v>61</v>
      </c>
      <c r="D267" s="12" t="str">
        <f>IF(B267=0,"",VLOOKUP(B267,$AX$215:$BH$228,5,FALSE))</f>
        <v/>
      </c>
      <c r="E267" s="394" t="str">
        <f>IF(B267=0,"",VLOOKUP(B267,$AX$215:$BH$228,7,FALSE))</f>
        <v/>
      </c>
      <c r="F267" s="395"/>
      <c r="G267" s="396"/>
      <c r="H267" s="394" t="str">
        <f>IF(B267=0,"",VLOOKUP(B267,$AX$215:$BH$228,9,FALSE))</f>
        <v/>
      </c>
      <c r="I267" s="395"/>
      <c r="J267" s="395"/>
      <c r="K267" s="396"/>
      <c r="L267" s="12" t="str">
        <f>IF(B267=0,"",VLOOKUP(B267,$AX$215:$BH$228,11,FALSE))</f>
        <v/>
      </c>
      <c r="M267" s="41" t="str">
        <f>IF(B267=0,"",VLOOKUP(B267,$AX$215:$AZ$230,3,FALSE))</f>
        <v/>
      </c>
      <c r="N267" s="64"/>
      <c r="O267" s="64" t="str">
        <f>IF(C267&lt;=BY213,"AW"," ")</f>
        <v xml:space="preserve"> </v>
      </c>
      <c r="P267" s="6"/>
      <c r="Q267" s="192" t="s">
        <v>0</v>
      </c>
      <c r="R267" s="192" t="s">
        <v>210</v>
      </c>
      <c r="S267" s="192">
        <f>IF(Q267=B267,8)+IF(Q267=B268,7)+IF(Q267=B269,6)+IF(Q267=B270,5)+IF(Q267=B271,4)+IF(Q267=B272,3)+IF(Q267=B273,2)+IF(Q267=B274,1)+IF(R267=B267,8)+IF(R267=B268,7)+IF(R267=B269,6)+IF(R267=B270,5)+IF(R267=B271,4)+IF(R267=B272,3)+IF(R267=B273,2)+IF(R267=B274,1)</f>
        <v>0</v>
      </c>
      <c r="T267" s="192">
        <f>IF(Q267=J267,8)+IF(Q267=J268,7)+IF(Q267=J269,6)+IF(Q267=J270,5)+IF(Q267=J271,4)+IF(Q267=J272,3)+IF(Q267=J273,2)+IF(Q267=J274,1)+IF(R267=J267,8)+IF(R267=J268,7)+IF(R267=J269,6)+IF(R267=J270,5)+IF(R267=J271,4)+IF(R267=J272,3)+IF(R267=J273,2)+IF(R267=J274,1)</f>
        <v>0</v>
      </c>
      <c r="U267" s="2"/>
      <c r="V267" s="95">
        <f>S267+T267</f>
        <v>0</v>
      </c>
      <c r="W267" s="12"/>
      <c r="X267" s="12"/>
      <c r="Y267" s="12"/>
      <c r="Z267" s="12"/>
      <c r="AA267" s="12"/>
      <c r="AB267" s="191"/>
      <c r="AC267" s="12"/>
      <c r="AD267" s="6"/>
      <c r="AE267" s="6"/>
      <c r="AF267" s="45"/>
      <c r="AG267" s="45"/>
      <c r="AH267" s="45"/>
      <c r="AI267" s="45"/>
      <c r="AJ267" s="45"/>
      <c r="AK267" s="45"/>
      <c r="AL267" s="45"/>
      <c r="AM267" s="45"/>
      <c r="AN267" s="45"/>
      <c r="AO267" s="45"/>
      <c r="AP267" s="45"/>
      <c r="AQ267" s="45"/>
      <c r="AR267" s="45"/>
      <c r="AS267" s="45"/>
      <c r="AT267" s="45"/>
      <c r="AU267" s="45"/>
      <c r="AV267" s="45"/>
      <c r="AW267" s="45"/>
    </row>
    <row r="268" spans="1:60" ht="18.95" customHeight="1">
      <c r="A268" s="9">
        <v>2</v>
      </c>
      <c r="B268" s="37"/>
      <c r="C268" s="97" t="s">
        <v>61</v>
      </c>
      <c r="D268" s="12" t="str">
        <f t="shared" ref="D268:D274" si="235">IF(B268=0,"",VLOOKUP(B268,$AX$215:$BH$228,5,FALSE))</f>
        <v/>
      </c>
      <c r="E268" s="394" t="str">
        <f t="shared" ref="E268:E274" si="236">IF(B268=0,"",VLOOKUP(B268,$AX$215:$BH$228,7,FALSE))</f>
        <v/>
      </c>
      <c r="F268" s="395"/>
      <c r="G268" s="396"/>
      <c r="H268" s="394" t="str">
        <f t="shared" ref="H268:H274" si="237">IF(B268=0,"",VLOOKUP(B268,$AX$215:$BH$228,9,FALSE))</f>
        <v/>
      </c>
      <c r="I268" s="395"/>
      <c r="J268" s="395"/>
      <c r="K268" s="396"/>
      <c r="L268" s="12" t="str">
        <f t="shared" ref="L268:L274" si="238">IF(B268=0,"",VLOOKUP(B268,$AX$215:$BH$228,11,FALSE))</f>
        <v/>
      </c>
      <c r="M268" s="41" t="str">
        <f t="shared" ref="M268:M274" si="239">IF(B268=0,"",VLOOKUP(B268,$AX$215:$AZ$230,3,FALSE))</f>
        <v/>
      </c>
      <c r="N268" s="64"/>
      <c r="O268" s="64" t="str">
        <f t="shared" ref="O268:O274" si="240">IF(C268&lt;=BY214,"AW"," ")</f>
        <v xml:space="preserve"> </v>
      </c>
      <c r="P268" s="2"/>
      <c r="Q268" s="48" t="s">
        <v>190</v>
      </c>
      <c r="R268" s="48" t="s">
        <v>191</v>
      </c>
      <c r="S268" s="48">
        <f>IF(Q268=B267,8)+IF(Q268=B268,7)+IF(Q268=B269,6)+IF(Q268=B270,5)+IF(Q268=B271,4)+IF(Q268=B272,3)+IF(Q268=B273,2)+IF(Q268=B274,1)+IF(R268=B267,8)+IF(R268=B268,7)+IF(R268=B269,6)+IF(R268=B270,5)+IF(R268=B271,4)+IF(R268=B272,3)+IF(R268=B273,2)+IF(R268=B274,1)</f>
        <v>0</v>
      </c>
      <c r="T268" s="48">
        <f>IF(R268=J267,8)+IF(R268=J268,7)+IF(R268=J269,6)+IF(R268=J270,5)+IF(R268=J271,4)+IF(R268=J272,3)+IF(R268=J273,2)+IF(R268=J274,1)+IF(Q268=J267,8)+IF(Q268=J268,7)+IF(Q268=J269,6)+IF(Q268=J270,5)+IF(Q268=J271,4)+IF(Q268=J272,3)+IF(Q268=J273,2)+IF(Q268=J274,1)</f>
        <v>0</v>
      </c>
      <c r="U268" s="2"/>
      <c r="V268" s="12"/>
      <c r="W268" s="12">
        <f>S268+T268</f>
        <v>0</v>
      </c>
      <c r="X268" s="12"/>
      <c r="Y268" s="12"/>
      <c r="Z268" s="12"/>
      <c r="AA268" s="12"/>
      <c r="AB268" s="191"/>
      <c r="AC268" s="12"/>
      <c r="AD268" s="2"/>
      <c r="AE268" s="2"/>
      <c r="AF268" s="6"/>
      <c r="AG268" s="6"/>
      <c r="AH268" s="8"/>
      <c r="AI268" s="23"/>
      <c r="AJ268" s="23"/>
      <c r="AK268" s="8"/>
      <c r="AL268" s="23"/>
      <c r="AM268" s="23"/>
      <c r="AN268" s="8"/>
      <c r="AO268" s="23"/>
      <c r="AP268" s="23"/>
      <c r="AQ268" s="8"/>
      <c r="AR268" s="23"/>
      <c r="AS268" s="23"/>
      <c r="AT268" s="8"/>
      <c r="AU268" s="23"/>
      <c r="AV268" s="23"/>
      <c r="AW268" s="8"/>
      <c r="AX268" s="23"/>
      <c r="AY268" s="23"/>
      <c r="AZ268" s="8"/>
      <c r="BA268" s="8"/>
      <c r="BB268" s="8"/>
      <c r="BC268" s="8"/>
      <c r="BD268" s="8"/>
      <c r="BE268" s="8"/>
      <c r="BF268" s="8"/>
      <c r="BG268" s="8"/>
      <c r="BH268" s="8"/>
    </row>
    <row r="269" spans="1:60" ht="18.95" customHeight="1">
      <c r="A269" s="9">
        <v>3</v>
      </c>
      <c r="B269" s="37"/>
      <c r="C269" s="97" t="s">
        <v>61</v>
      </c>
      <c r="D269" s="12" t="str">
        <f t="shared" si="235"/>
        <v/>
      </c>
      <c r="E269" s="394" t="str">
        <f t="shared" si="236"/>
        <v/>
      </c>
      <c r="F269" s="395"/>
      <c r="G269" s="396"/>
      <c r="H269" s="394" t="str">
        <f t="shared" si="237"/>
        <v/>
      </c>
      <c r="I269" s="395"/>
      <c r="J269" s="395"/>
      <c r="K269" s="396"/>
      <c r="L269" s="12" t="str">
        <f t="shared" si="238"/>
        <v/>
      </c>
      <c r="M269" s="41" t="str">
        <f t="shared" si="239"/>
        <v/>
      </c>
      <c r="N269" s="64"/>
      <c r="O269" s="64" t="str">
        <f t="shared" si="240"/>
        <v xml:space="preserve"> </v>
      </c>
      <c r="P269" s="2"/>
      <c r="Q269" s="48" t="s">
        <v>1</v>
      </c>
      <c r="R269" s="48" t="s">
        <v>209</v>
      </c>
      <c r="S269" s="48">
        <f>IF(Q269=B267,8)+IF(Q269=B268,7)+IF(Q269=B269,6)+IF(Q269=B270,5)+IF(Q269=B271,4)+IF(Q269=B272,3)+IF(Q269=B273,2)+IF(Q269=B274,1)+IF(R269=B267,8)+IF(R269=B268,7)+IF(R269=B269,6)+IF(R269=B270,5)+IF(R269=B271,4)+IF(R269=B272,3)+IF(R269=B273,2)+IF(R269=B274,1)</f>
        <v>0</v>
      </c>
      <c r="T269" s="48">
        <f>IF(R269=J267,8)+IF(R269=J268,7)+IF(R269=J269,6)+IF(R269=J270,5)+IF(R269=J271,4)+IF(R269=J272,3)+IF(R269=J273,2)+IF(R269=J274,1)+IF(Q269=J267,8)+IF(Q269=J268,7)+IF(Q269=J269,6)+IF(Q269=J270,5)+IF(Q269=J271,4)+IF(Q269=J272,3)+IF(Q269=J273,2)+IF(Q269=J274,1)</f>
        <v>0</v>
      </c>
      <c r="U269" s="2"/>
      <c r="V269" s="12"/>
      <c r="W269" s="12"/>
      <c r="X269" s="12">
        <f>S269+T269</f>
        <v>0</v>
      </c>
      <c r="Y269" s="12"/>
      <c r="Z269" s="12"/>
      <c r="AA269" s="12"/>
      <c r="AB269" s="191"/>
      <c r="AC269" s="1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row>
    <row r="270" spans="1:60" ht="18.95" customHeight="1">
      <c r="A270" s="9">
        <v>4</v>
      </c>
      <c r="B270" s="37"/>
      <c r="C270" s="97" t="s">
        <v>61</v>
      </c>
      <c r="D270" s="12" t="str">
        <f t="shared" si="235"/>
        <v/>
      </c>
      <c r="E270" s="394" t="str">
        <f t="shared" si="236"/>
        <v/>
      </c>
      <c r="F270" s="395"/>
      <c r="G270" s="396"/>
      <c r="H270" s="394" t="str">
        <f t="shared" si="237"/>
        <v/>
      </c>
      <c r="I270" s="395"/>
      <c r="J270" s="395"/>
      <c r="K270" s="396"/>
      <c r="L270" s="12" t="str">
        <f t="shared" si="238"/>
        <v/>
      </c>
      <c r="M270" s="41" t="str">
        <f t="shared" si="239"/>
        <v/>
      </c>
      <c r="N270" s="64"/>
      <c r="O270" s="64" t="str">
        <f t="shared" si="240"/>
        <v xml:space="preserve"> </v>
      </c>
      <c r="P270" s="2"/>
      <c r="Q270" s="264" t="s">
        <v>258</v>
      </c>
      <c r="R270" s="264" t="s">
        <v>259</v>
      </c>
      <c r="S270" s="48">
        <f>IF(Q270=B267,8)+IF(Q270=B268,7)+IF(Q270=B269,6)+IF(Q270=B270,5)+IF(Q270=B271,4)+IF(Q270=B272,3)+IF(Q270=B273,2)+IF(Q270=B274,1)+IF(R270=B267,8)+IF(R270=B268,7)+IF(R270=B269,6)+IF(R270=B270,5)+IF(R270=B271,4)+IF(R270=B272,3)+IF(R270=B273,2)+IF(R270=B274,1)</f>
        <v>0</v>
      </c>
      <c r="T270" s="48">
        <f>IF(R270=J267,8)+IF(R270=J268,7)+IF(R270=J269,6)+IF(R270=J270,5)+IF(R270=J271,4)+IF(R270=J272,3)+IF(R270=J273,2)+IF(R270=J274,1)+IF(Q270=J267,8)+IF(Q270=J268,7)+IF(Q270=J269,6)+IF(Q270=J270,5)+IF(Q270=J271,4)+IF(Q270=J272,3)+IF(Q270=J273,2)+IF(Q270=J274,1)</f>
        <v>0</v>
      </c>
      <c r="U270" s="2"/>
      <c r="V270" s="12"/>
      <c r="W270" s="12"/>
      <c r="X270" s="12"/>
      <c r="Y270" s="12">
        <f>S270+T270</f>
        <v>0</v>
      </c>
      <c r="Z270" s="12"/>
      <c r="AA270" s="12"/>
      <c r="AB270" s="191"/>
      <c r="AC270" s="1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row>
    <row r="271" spans="1:60" ht="18.95" customHeight="1">
      <c r="A271" s="9">
        <v>5</v>
      </c>
      <c r="B271" s="37"/>
      <c r="C271" s="97" t="s">
        <v>61</v>
      </c>
      <c r="D271" s="12" t="str">
        <f t="shared" si="235"/>
        <v/>
      </c>
      <c r="E271" s="394" t="str">
        <f t="shared" si="236"/>
        <v/>
      </c>
      <c r="F271" s="395"/>
      <c r="G271" s="396"/>
      <c r="H271" s="394" t="str">
        <f t="shared" si="237"/>
        <v/>
      </c>
      <c r="I271" s="395"/>
      <c r="J271" s="395"/>
      <c r="K271" s="396"/>
      <c r="L271" s="12" t="str">
        <f t="shared" si="238"/>
        <v/>
      </c>
      <c r="M271" s="41" t="str">
        <f t="shared" si="239"/>
        <v/>
      </c>
      <c r="N271" s="64"/>
      <c r="O271" s="64" t="str">
        <f t="shared" si="240"/>
        <v xml:space="preserve"> </v>
      </c>
      <c r="P271" s="2"/>
      <c r="Q271" s="48" t="s">
        <v>20</v>
      </c>
      <c r="R271" s="48" t="s">
        <v>19</v>
      </c>
      <c r="S271" s="48">
        <f>IF(Q271=B267,8)+IF(Q271=B268,7)+IF(Q271=B269,6)+IF(Q271=B270,5)+IF(Q271=B271,4)+IF(Q271=B272,3)+IF(Q271=B273,2)+IF(Q271=B274,1)+IF(R271=B267,8)+IF(R271=B268,7)+IF(R271=B269,6)+IF(R271=B270,5)+IF(R271=B271,4)+IF(R271=B272,3)+IF(R271=B273,2)+IF(R271=B274,1)</f>
        <v>0</v>
      </c>
      <c r="T271" s="48">
        <f>IF(R271=J267,8)+IF(R271=J268,7)+IF(R271=J269,6)+IF(R271=J270,5)+IF(R271=J271,4)+IF(R271=J272,3)+IF(R271=J273,2)+IF(R271=J274,1)+IF(Q271=J267,8)+IF(Q271=J268,7)+IF(Q271=J269,6)+IF(Q271=J270,5)+IF(Q271=J271,4)+IF(Q271=J272,3)+IF(Q271=J273,2)+IF(Q271=J274,1)</f>
        <v>0</v>
      </c>
      <c r="U271" s="2"/>
      <c r="V271" s="12"/>
      <c r="W271" s="12"/>
      <c r="X271" s="12"/>
      <c r="Y271" s="12"/>
      <c r="Z271" s="12">
        <f>S271+T271</f>
        <v>0</v>
      </c>
      <c r="AA271" s="12"/>
      <c r="AB271" s="191"/>
      <c r="AC271" s="1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row>
    <row r="272" spans="1:60" ht="18.95" customHeight="1">
      <c r="A272" s="9">
        <v>6</v>
      </c>
      <c r="B272" s="37"/>
      <c r="C272" s="97" t="s">
        <v>61</v>
      </c>
      <c r="D272" s="12"/>
      <c r="E272" s="394" t="str">
        <f t="shared" si="236"/>
        <v/>
      </c>
      <c r="F272" s="395"/>
      <c r="G272" s="396"/>
      <c r="H272" s="394" t="str">
        <f t="shared" si="237"/>
        <v/>
      </c>
      <c r="I272" s="395"/>
      <c r="J272" s="395"/>
      <c r="K272" s="396"/>
      <c r="L272" s="12" t="str">
        <f t="shared" si="238"/>
        <v/>
      </c>
      <c r="M272" s="41" t="str">
        <f t="shared" si="239"/>
        <v/>
      </c>
      <c r="N272" s="64"/>
      <c r="O272" s="64" t="str">
        <f t="shared" si="240"/>
        <v xml:space="preserve"> </v>
      </c>
      <c r="P272" s="2"/>
      <c r="Q272" s="48" t="s">
        <v>188</v>
      </c>
      <c r="R272" s="48" t="s">
        <v>189</v>
      </c>
      <c r="S272" s="48">
        <f>IF(Q272=B267,8)+IF(Q272=B268,7)+IF(Q272=B269,6)+IF(Q272=B270,5)+IF(Q272=B271,4)+IF(Q272=B272,3)+IF(Q272=B273,2)+IF(Q272=B274,1)+IF(R272=B267,8)+IF(R272=B268,7)+IF(R272=B269,6)+IF(R272=B270,5)+IF(R272=B271,4)+IF(R272=B272,3)+IF(R272=B273,2)+IF(R272=B274,1)</f>
        <v>0</v>
      </c>
      <c r="T272" s="48">
        <f>IF(R272=J267,8)+IF(R272=J268,7)+IF(R272=J269,6)+IF(R272=J270,5)+IF(R272=J271,4)+IF(R272=J272,3)+IF(R272=J273,2)+IF(R272=J274,1)+IF(Q272=J267,8)+IF(Q272=J268,7)+IF(Q272=J269,6)+IF(Q272=J270,5)+IF(Q272=J271,4)+IF(Q272=J272,3)+IF(Q272=J273,2)+IF(Q272=J274,1)</f>
        <v>0</v>
      </c>
      <c r="U272" s="2"/>
      <c r="V272" s="12"/>
      <c r="W272" s="12"/>
      <c r="X272" s="12"/>
      <c r="Y272" s="12"/>
      <c r="Z272" s="12"/>
      <c r="AA272" s="12">
        <f>S272+T272</f>
        <v>0</v>
      </c>
      <c r="AB272" s="191"/>
      <c r="AC272" s="1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row>
    <row r="273" spans="1:60" ht="18.95" customHeight="1">
      <c r="A273" s="9">
        <v>7</v>
      </c>
      <c r="B273" s="37"/>
      <c r="C273" s="97" t="s">
        <v>61</v>
      </c>
      <c r="D273" s="12" t="str">
        <f t="shared" si="235"/>
        <v/>
      </c>
      <c r="E273" s="394" t="str">
        <f t="shared" si="236"/>
        <v/>
      </c>
      <c r="F273" s="395"/>
      <c r="G273" s="396"/>
      <c r="H273" s="394" t="str">
        <f t="shared" si="237"/>
        <v/>
      </c>
      <c r="I273" s="395"/>
      <c r="J273" s="395"/>
      <c r="K273" s="396"/>
      <c r="L273" s="12" t="str">
        <f t="shared" si="238"/>
        <v/>
      </c>
      <c r="M273" s="41" t="str">
        <f t="shared" si="239"/>
        <v/>
      </c>
      <c r="N273" s="64"/>
      <c r="O273" s="64" t="str">
        <f t="shared" si="240"/>
        <v xml:space="preserve"> </v>
      </c>
      <c r="P273" s="2"/>
      <c r="Q273" s="48" t="s">
        <v>227</v>
      </c>
      <c r="R273" s="48" t="s">
        <v>228</v>
      </c>
      <c r="S273" s="48">
        <f>IF(Q273=B267,8)+IF(Q273=B268,7)+IF(Q273=B269,6)+IF(Q273=B270,5)+IF(Q273=B271,4)+IF(Q273=B272,3)+IF(Q273=B273,2)+IF(Q273=B274,1)+IF(R273=B267,8)+IF(R273=B268,7)+IF(R273=B269,6)+IF(R273=B270,5)+IF(R273=B271,4)+IF(R273=B272,3)+IF(R273=B273,2)+IF(R273=B274,1)</f>
        <v>0</v>
      </c>
      <c r="T273" s="48">
        <f>IF(R273=J267,8)+IF(R273=J268,7)+IF(R273=J269,6)+IF(R273=J270,5)+IF(R273=J271,4)+IF(R273=J272,3)+IF(R273=J273,2)+IF(R273=J274,1)+IF(Q273=J267,8)+IF(Q273=J268,7)+IF(Q273=J269,6)+IF(Q273=J270,5)+IF(Q273=J271,4)+IF(Q273=J272,3)+IF(Q273=J273,2)+IF(Q273=J274,1)</f>
        <v>0</v>
      </c>
      <c r="U273" s="2"/>
      <c r="V273" s="12"/>
      <c r="W273" s="12"/>
      <c r="X273" s="12"/>
      <c r="Y273" s="12"/>
      <c r="Z273" s="12"/>
      <c r="AA273" s="12"/>
      <c r="AB273" s="191">
        <f>S273+T273</f>
        <v>0</v>
      </c>
      <c r="AC273" s="1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row>
    <row r="274" spans="1:60" ht="18.95" customHeight="1">
      <c r="A274" s="9">
        <v>8</v>
      </c>
      <c r="B274" s="37"/>
      <c r="C274" s="97" t="s">
        <v>61</v>
      </c>
      <c r="D274" s="12" t="str">
        <f t="shared" si="235"/>
        <v/>
      </c>
      <c r="E274" s="394" t="str">
        <f t="shared" si="236"/>
        <v/>
      </c>
      <c r="F274" s="395"/>
      <c r="G274" s="396"/>
      <c r="H274" s="394" t="str">
        <f t="shared" si="237"/>
        <v/>
      </c>
      <c r="I274" s="395"/>
      <c r="J274" s="395"/>
      <c r="K274" s="396"/>
      <c r="L274" s="12" t="str">
        <f t="shared" si="238"/>
        <v/>
      </c>
      <c r="M274" s="41" t="str">
        <f t="shared" si="239"/>
        <v/>
      </c>
      <c r="N274" s="64"/>
      <c r="O274" s="64" t="str">
        <f t="shared" si="240"/>
        <v xml:space="preserve"> </v>
      </c>
      <c r="P274" s="2"/>
      <c r="Q274" s="48" t="s">
        <v>208</v>
      </c>
      <c r="R274" s="48" t="s">
        <v>211</v>
      </c>
      <c r="S274" s="48">
        <f>IF(Q274=B267,8)+IF(Q274=B268,7)+IF(Q274=B269,6)+IF(Q274=B270,5)+IF(Q274=B271,4)+IF(Q274=B272,3)+IF(Q274=B273,2)+IF(Q274=B274,1)+IF(R274=B267,8)+IF(R274=B268,7)+IF(R274=B269,6)+IF(R274=B270,5)+IF(R274=B271,4)+IF(R274=B272,3)+IF(R274=B273,2)+IF(R274=B274,1)</f>
        <v>0</v>
      </c>
      <c r="T274" s="48">
        <f>IF(R274=J267,8)+IF(R274=J268,7)+IF(R274=J269,6)+IF(R274=J270,5)+IF(R274=J271,4)+IF(R274=J272,3)+IF(R274=J273,2)+IF(R274=J274,1)+IF(Q274=J267,8)+IF(Q274=J268,7)+IF(Q274=J269,6)+IF(Q274=J270,5)+IF(Q274=J271,4)+IF(Q274=J272,3)+IF(Q274=J273,2)+IF(Q274=J274,1)</f>
        <v>0</v>
      </c>
      <c r="U274" s="2"/>
      <c r="V274" s="12"/>
      <c r="W274" s="12"/>
      <c r="X274" s="12"/>
      <c r="Y274" s="12"/>
      <c r="Z274" s="12"/>
      <c r="AA274" s="12"/>
      <c r="AB274" s="191"/>
      <c r="AC274" s="12">
        <f>S274+T274</f>
        <v>0</v>
      </c>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row>
    <row r="275" spans="1:60" ht="18.95" customHeight="1">
      <c r="A275" s="206" t="s">
        <v>0</v>
      </c>
      <c r="B275" s="422" t="s">
        <v>174</v>
      </c>
      <c r="C275" s="423"/>
      <c r="D275" s="423"/>
      <c r="E275" s="423"/>
      <c r="F275" s="423"/>
      <c r="G275" s="424"/>
      <c r="H275" s="207"/>
      <c r="I275" s="206" t="s">
        <v>1</v>
      </c>
      <c r="J275" s="422" t="str">
        <f>B275</f>
        <v>UNDER 17 MEN LONG JUMP</v>
      </c>
      <c r="K275" s="423"/>
      <c r="L275" s="423"/>
      <c r="M275" s="423"/>
      <c r="N275" s="423"/>
      <c r="O275" s="424"/>
      <c r="P275" s="2"/>
      <c r="Q275" s="96"/>
      <c r="R275" s="96"/>
      <c r="S275" s="48"/>
      <c r="T275" s="48"/>
      <c r="U275" s="2"/>
      <c r="V275" s="12"/>
      <c r="W275" s="12"/>
      <c r="X275" s="12"/>
      <c r="Y275" s="12"/>
      <c r="Z275" s="12"/>
      <c r="AA275" s="12"/>
      <c r="AB275" s="191"/>
      <c r="AC275" s="1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row>
    <row r="276" spans="1:60" ht="18.95" customHeight="1">
      <c r="A276" s="9">
        <v>1</v>
      </c>
      <c r="B276" s="37"/>
      <c r="C276" s="97"/>
      <c r="D276" s="41" t="str">
        <f>IF(B276=0,"",VLOOKUP(B276,$AF$234:$AH$249,3,FALSE))</f>
        <v/>
      </c>
      <c r="E276" s="41" t="str">
        <f>IF(B276=0,"",VLOOKUP(B276,$AU$8:$AW$23,3,FALSE))</f>
        <v/>
      </c>
      <c r="F276" s="64" t="str">
        <f>IF(C276="","",IF($AU$260="T"," ",IF($AU$260="F",IF(C276&gt;=$AK$260,"G1",IF(C276&gt;=$AN$260,"G2",IF(C276&gt;=$AQ$260,"G3",IF(C276&gt;=$AT$260,"G4","")))))))</f>
        <v/>
      </c>
      <c r="G276" s="64" t="str">
        <f>IF(C276&gt;=BU213,"AW"," ")</f>
        <v xml:space="preserve"> </v>
      </c>
      <c r="H276" s="425"/>
      <c r="I276" s="9">
        <v>1</v>
      </c>
      <c r="J276" s="37"/>
      <c r="K276" s="97"/>
      <c r="L276" s="41" t="str">
        <f>IF(J276=0,"",VLOOKUP(J276,$AF$234:$AH$249,3,FALSE))</f>
        <v/>
      </c>
      <c r="M276" s="41" t="str">
        <f>IF(J276=0,"",VLOOKUP(J276,$AU$8:$AW$23,3,FALSE))</f>
        <v/>
      </c>
      <c r="N276" s="64" t="str">
        <f>IF(K276="","",IF($AU$260="T"," ",IF($AU$260="F",IF(K276&gt;=$AK$260,"G1",IF(K276&gt;=$AN$260,"G2",IF(K276&gt;=$AQ$260,"G3",IF(K276&gt;=$AT$260,"G4","")))))))</f>
        <v/>
      </c>
      <c r="O276" s="64" t="str">
        <f>IF(K276&gt;=BU213,"AW"," ")</f>
        <v xml:space="preserve"> </v>
      </c>
      <c r="P276" s="2"/>
      <c r="Q276" s="192" t="s">
        <v>0</v>
      </c>
      <c r="R276" s="192" t="s">
        <v>210</v>
      </c>
      <c r="S276" s="192">
        <f>IF(Q276=B276,8)+IF(Q276=B277,7)+IF(Q276=B278,6)+IF(Q276=B279,5)+IF(Q276=B280,4)+IF(Q276=B281,3)+IF(Q276=B282,2)+IF(Q276=B283,1)+IF(R276=B276,8)+IF(R276=B277,7)+IF(R276=B278,6)+IF(R276=B279,5)+IF(R276=B280,4)+IF(R276=B281,3)+IF(R276=B282,2)+IF(R276=B283,1)</f>
        <v>0</v>
      </c>
      <c r="T276" s="192">
        <f>IF(Q276=J276,8)+IF(Q276=J277,7)+IF(Q276=J278,6)+IF(Q276=J279,5)+IF(Q276=J280,4)+IF(Q276=J281,3)+IF(Q276=J282,2)+IF(Q276=J283,1)+IF(R276=J276,8)+IF(R276=J277,7)+IF(R276=J278,6)+IF(R276=J279,5)+IF(R276=J280,4)+IF(R276=J281,3)+IF(R276=J282,2)+IF(R276=J283,1)</f>
        <v>0</v>
      </c>
      <c r="U276" s="2"/>
      <c r="V276" s="95">
        <f>S276+T276</f>
        <v>0</v>
      </c>
      <c r="W276" s="12"/>
      <c r="X276" s="12"/>
      <c r="Y276" s="12"/>
      <c r="Z276" s="12"/>
      <c r="AA276" s="12"/>
      <c r="AB276" s="191"/>
      <c r="AC276" s="1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row>
    <row r="277" spans="1:60" ht="18.95" customHeight="1">
      <c r="A277" s="9">
        <v>2</v>
      </c>
      <c r="B277" s="37"/>
      <c r="C277" s="97"/>
      <c r="D277" s="41" t="str">
        <f t="shared" ref="D277:D283" si="241">IF(B277=0,"",VLOOKUP(B277,$AF$234:$AH$249,3,FALSE))</f>
        <v/>
      </c>
      <c r="E277" s="41" t="str">
        <f t="shared" ref="E277:E283" si="242">IF(B277=0,"",VLOOKUP(B277,$AU$8:$AW$23,3,FALSE))</f>
        <v/>
      </c>
      <c r="F277" s="64" t="str">
        <f t="shared" ref="F277:F283" si="243">IF(C277="","",IF($AU$260="T"," ",IF($AU$260="F",IF(C277&gt;=$AK$260,"G1",IF(C277&gt;=$AN$260,"G2",IF(C277&gt;=$AQ$260,"G3",IF(C277&gt;=$AT$260,"G4","")))))))</f>
        <v/>
      </c>
      <c r="G277" s="64" t="str">
        <f t="shared" ref="G277:G283" si="244">IF(C277&gt;=BU214,"AW"," ")</f>
        <v xml:space="preserve"> </v>
      </c>
      <c r="H277" s="426"/>
      <c r="I277" s="9">
        <v>2</v>
      </c>
      <c r="J277" s="37"/>
      <c r="K277" s="97"/>
      <c r="L277" s="41" t="str">
        <f t="shared" ref="L277:L283" si="245">IF(J277=0,"",VLOOKUP(J277,$AF$234:$AH$249,3,FALSE))</f>
        <v/>
      </c>
      <c r="M277" s="41" t="str">
        <f t="shared" ref="M277:M283" si="246">IF(J277=0,"",VLOOKUP(J277,$AU$8:$AW$23,3,FALSE))</f>
        <v/>
      </c>
      <c r="N277" s="64" t="str">
        <f t="shared" ref="N277:N283" si="247">IF(K277="","",IF($AU$260="T"," ",IF($AU$260="F",IF(K277&gt;=$AK$260,"G1",IF(K277&gt;=$AN$260,"G2",IF(K277&gt;=$AQ$260,"G3",IF(K277&gt;=$AT$260,"G4","")))))))</f>
        <v/>
      </c>
      <c r="O277" s="64" t="str">
        <f t="shared" ref="O277:O283" si="248">IF(K277&gt;=BU214,"AW"," ")</f>
        <v xml:space="preserve"> </v>
      </c>
      <c r="P277" s="2"/>
      <c r="Q277" s="48" t="s">
        <v>190</v>
      </c>
      <c r="R277" s="48" t="s">
        <v>191</v>
      </c>
      <c r="S277" s="48">
        <f>IF(Q277=B276,8)+IF(Q277=B277,7)+IF(Q277=B278,6)+IF(Q277=B279,5)+IF(Q277=B280,4)+IF(Q277=B281,3)+IF(Q277=B282,2)+IF(Q277=B283,1)+IF(R277=B276,8)+IF(R277=B277,7)+IF(R277=B278,6)+IF(R277=B279,5)+IF(R277=B280,4)+IF(R277=B281,3)+IF(R277=B282,2)+IF(R277=B283,1)</f>
        <v>0</v>
      </c>
      <c r="T277" s="48">
        <f>IF(R277=J276,8)+IF(R277=J277,7)+IF(R277=J278,6)+IF(R277=J279,5)+IF(R277=J280,4)+IF(R277=J281,3)+IF(R277=J282,2)+IF(R277=J283,1)+IF(Q277=J276,8)+IF(Q277=J277,7)+IF(Q277=J278,6)+IF(Q277=J279,5)+IF(Q277=J280,4)+IF(Q277=J281,3)+IF(Q277=J282,2)+IF(Q277=J283,1)</f>
        <v>0</v>
      </c>
      <c r="U277" s="2"/>
      <c r="V277" s="12"/>
      <c r="W277" s="12">
        <f>S277+T277</f>
        <v>0</v>
      </c>
      <c r="X277" s="12"/>
      <c r="Y277" s="12"/>
      <c r="Z277" s="12"/>
      <c r="AA277" s="12"/>
      <c r="AB277" s="191"/>
      <c r="AC277" s="1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row>
    <row r="278" spans="1:60" ht="18.95" customHeight="1">
      <c r="A278" s="9">
        <v>3</v>
      </c>
      <c r="B278" s="37"/>
      <c r="C278" s="97"/>
      <c r="D278" s="41" t="str">
        <f t="shared" si="241"/>
        <v/>
      </c>
      <c r="E278" s="41" t="str">
        <f t="shared" si="242"/>
        <v/>
      </c>
      <c r="F278" s="64" t="str">
        <f t="shared" si="243"/>
        <v/>
      </c>
      <c r="G278" s="64" t="str">
        <f t="shared" si="244"/>
        <v xml:space="preserve"> </v>
      </c>
      <c r="H278" s="426"/>
      <c r="I278" s="9">
        <v>3</v>
      </c>
      <c r="J278" s="37"/>
      <c r="K278" s="97"/>
      <c r="L278" s="41" t="str">
        <f t="shared" si="245"/>
        <v/>
      </c>
      <c r="M278" s="41" t="str">
        <f t="shared" si="246"/>
        <v/>
      </c>
      <c r="N278" s="64" t="str">
        <f t="shared" si="247"/>
        <v/>
      </c>
      <c r="O278" s="64" t="str">
        <f t="shared" si="248"/>
        <v xml:space="preserve"> </v>
      </c>
      <c r="P278" s="2"/>
      <c r="Q278" s="48" t="s">
        <v>1</v>
      </c>
      <c r="R278" s="48" t="s">
        <v>209</v>
      </c>
      <c r="S278" s="48">
        <f>IF(Q278=B276,8)+IF(Q278=B277,7)+IF(Q278=B278,6)+IF(Q278=B279,5)+IF(Q278=B280,4)+IF(Q278=B281,3)+IF(Q278=B282,2)+IF(Q278=B283,1)+IF(R278=B276,8)+IF(R278=B277,7)+IF(R278=B278,6)+IF(R278=B279,5)+IF(R278=B280,4)+IF(R278=B281,3)+IF(R278=B282,2)+IF(R278=B283,1)</f>
        <v>0</v>
      </c>
      <c r="T278" s="48">
        <f>IF(R278=J276,8)+IF(R278=J277,7)+IF(R278=J278,6)+IF(R278=J279,5)+IF(R278=J280,4)+IF(R278=J281,3)+IF(R278=J282,2)+IF(R278=J283,1)+IF(Q278=J276,8)+IF(Q278=J277,7)+IF(Q278=J278,6)+IF(Q278=J279,5)+IF(Q278=J280,4)+IF(Q278=J281,3)+IF(Q278=J282,2)+IF(Q278=J283,1)</f>
        <v>0</v>
      </c>
      <c r="U278" s="2"/>
      <c r="V278" s="12"/>
      <c r="W278" s="12"/>
      <c r="X278" s="12">
        <f>S278+T278</f>
        <v>0</v>
      </c>
      <c r="Y278" s="12"/>
      <c r="Z278" s="12"/>
      <c r="AA278" s="12"/>
      <c r="AB278" s="191"/>
      <c r="AC278" s="1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row>
    <row r="279" spans="1:60" ht="18.95" customHeight="1">
      <c r="A279" s="9">
        <v>4</v>
      </c>
      <c r="B279" s="37"/>
      <c r="C279" s="97"/>
      <c r="D279" s="41" t="str">
        <f t="shared" si="241"/>
        <v/>
      </c>
      <c r="E279" s="41" t="str">
        <f t="shared" si="242"/>
        <v/>
      </c>
      <c r="F279" s="64" t="str">
        <f t="shared" si="243"/>
        <v/>
      </c>
      <c r="G279" s="64" t="str">
        <f t="shared" si="244"/>
        <v xml:space="preserve"> </v>
      </c>
      <c r="H279" s="426"/>
      <c r="I279" s="9">
        <v>4</v>
      </c>
      <c r="J279" s="37"/>
      <c r="K279" s="97"/>
      <c r="L279" s="41" t="str">
        <f t="shared" si="245"/>
        <v/>
      </c>
      <c r="M279" s="41" t="str">
        <f t="shared" si="246"/>
        <v/>
      </c>
      <c r="N279" s="64" t="str">
        <f t="shared" si="247"/>
        <v/>
      </c>
      <c r="O279" s="64" t="str">
        <f t="shared" si="248"/>
        <v xml:space="preserve"> </v>
      </c>
      <c r="P279" s="2"/>
      <c r="Q279" s="264" t="s">
        <v>258</v>
      </c>
      <c r="R279" s="264" t="s">
        <v>259</v>
      </c>
      <c r="S279" s="48">
        <f>IF(Q279=B276,8)+IF(Q279=B277,7)+IF(Q279=B278,6)+IF(Q279=B279,5)+IF(Q279=B280,4)+IF(Q279=B281,3)+IF(Q279=B282,2)+IF(Q279=B283,1)+IF(R279=B276,8)+IF(R279=B277,7)+IF(R279=B278,6)+IF(R279=B279,5)+IF(R279=B280,4)+IF(R279=B281,3)+IF(R279=B282,2)+IF(R279=B283,1)</f>
        <v>0</v>
      </c>
      <c r="T279" s="48">
        <f>IF(R279=J276,8)+IF(R279=J277,7)+IF(R279=J278,6)+IF(R279=J279,5)+IF(R279=J280,4)+IF(R279=J281,3)+IF(R279=J282,2)+IF(R279=J283,1)+IF(Q279=J276,8)+IF(Q279=J277,7)+IF(Q279=J278,6)+IF(Q279=J279,5)+IF(Q279=J280,4)+IF(Q279=J281,3)+IF(Q279=J282,2)+IF(Q279=J283,1)</f>
        <v>0</v>
      </c>
      <c r="U279" s="2"/>
      <c r="V279" s="12"/>
      <c r="W279" s="12"/>
      <c r="X279" s="12"/>
      <c r="Y279" s="12">
        <f>S279+T279</f>
        <v>0</v>
      </c>
      <c r="Z279" s="12"/>
      <c r="AA279" s="12"/>
      <c r="AB279" s="191"/>
      <c r="AC279" s="1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row>
    <row r="280" spans="1:60" ht="18.95" customHeight="1">
      <c r="A280" s="9">
        <v>5</v>
      </c>
      <c r="B280" s="37"/>
      <c r="C280" s="97"/>
      <c r="D280" s="41" t="str">
        <f t="shared" si="241"/>
        <v/>
      </c>
      <c r="E280" s="41" t="str">
        <f t="shared" si="242"/>
        <v/>
      </c>
      <c r="F280" s="64" t="str">
        <f t="shared" si="243"/>
        <v/>
      </c>
      <c r="G280" s="64" t="str">
        <f t="shared" si="244"/>
        <v xml:space="preserve"> </v>
      </c>
      <c r="H280" s="426"/>
      <c r="I280" s="9">
        <v>5</v>
      </c>
      <c r="J280" s="106"/>
      <c r="K280" s="97"/>
      <c r="L280" s="41" t="str">
        <f t="shared" si="245"/>
        <v/>
      </c>
      <c r="M280" s="41" t="str">
        <f t="shared" si="246"/>
        <v/>
      </c>
      <c r="N280" s="64" t="str">
        <f t="shared" si="247"/>
        <v/>
      </c>
      <c r="O280" s="64" t="str">
        <f t="shared" si="248"/>
        <v xml:space="preserve"> </v>
      </c>
      <c r="P280" s="2"/>
      <c r="Q280" s="48" t="s">
        <v>20</v>
      </c>
      <c r="R280" s="48" t="s">
        <v>19</v>
      </c>
      <c r="S280" s="48">
        <f>IF(Q280=B276,8)+IF(Q280=B277,7)+IF(Q280=B278,6)+IF(Q280=B279,5)+IF(Q280=B280,4)+IF(Q280=B281,3)+IF(Q280=B282,2)+IF(Q280=B283,1)+IF(R280=B276,8)+IF(R280=B277,7)+IF(R280=B278,6)+IF(R280=B279,5)+IF(R280=B280,4)+IF(R280=B281,3)+IF(R280=B282,2)+IF(R280=B283,1)</f>
        <v>0</v>
      </c>
      <c r="T280" s="48">
        <f>IF(R280=J276,8)+IF(R280=J277,7)+IF(R280=J278,6)+IF(R280=J279,5)+IF(R280=J280,4)+IF(R280=J281,3)+IF(R280=J282,2)+IF(R280=J283,1)+IF(Q280=J276,8)+IF(Q280=J277,7)+IF(Q280=J278,6)+IF(Q280=J279,5)+IF(Q280=J280,4)+IF(Q280=J281,3)+IF(Q280=J282,2)+IF(Q280=J283,1)</f>
        <v>0</v>
      </c>
      <c r="U280" s="2"/>
      <c r="V280" s="12"/>
      <c r="W280" s="12"/>
      <c r="X280" s="12"/>
      <c r="Y280" s="12"/>
      <c r="Z280" s="12">
        <f>S280+T280</f>
        <v>0</v>
      </c>
      <c r="AA280" s="12"/>
      <c r="AB280" s="191"/>
      <c r="AC280" s="1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row>
    <row r="281" spans="1:60" ht="18.95" customHeight="1">
      <c r="A281" s="9">
        <v>6</v>
      </c>
      <c r="B281" s="37"/>
      <c r="C281" s="97"/>
      <c r="D281" s="41" t="str">
        <f t="shared" si="241"/>
        <v/>
      </c>
      <c r="E281" s="41" t="str">
        <f t="shared" si="242"/>
        <v/>
      </c>
      <c r="F281" s="64" t="str">
        <f t="shared" si="243"/>
        <v/>
      </c>
      <c r="G281" s="64" t="str">
        <f t="shared" si="244"/>
        <v xml:space="preserve"> </v>
      </c>
      <c r="H281" s="426"/>
      <c r="I281" s="9">
        <v>6</v>
      </c>
      <c r="J281" s="106"/>
      <c r="K281" s="97"/>
      <c r="L281" s="41" t="str">
        <f t="shared" si="245"/>
        <v/>
      </c>
      <c r="M281" s="41" t="str">
        <f t="shared" si="246"/>
        <v/>
      </c>
      <c r="N281" s="64" t="str">
        <f t="shared" si="247"/>
        <v/>
      </c>
      <c r="O281" s="64" t="str">
        <f t="shared" si="248"/>
        <v xml:space="preserve"> </v>
      </c>
      <c r="P281" s="2"/>
      <c r="Q281" s="48" t="s">
        <v>188</v>
      </c>
      <c r="R281" s="48" t="s">
        <v>189</v>
      </c>
      <c r="S281" s="48">
        <f>IF(Q281=B276,8)+IF(Q281=B277,7)+IF(Q281=B278,6)+IF(Q281=B279,5)+IF(Q281=B280,4)+IF(Q281=B281,3)+IF(Q281=B282,2)+IF(Q281=B283,1)+IF(R281=B276,8)+IF(R281=B277,7)+IF(R281=B278,6)+IF(R281=B279,5)+IF(R281=B280,4)+IF(R281=B281,3)+IF(R281=B282,2)+IF(R281=B283,1)</f>
        <v>0</v>
      </c>
      <c r="T281" s="48">
        <f>IF(R281=J276,8)+IF(R281=J277,7)+IF(R281=J278,6)+IF(R281=J279,5)+IF(R281=J280,4)+IF(R281=J281,3)+IF(R281=J282,2)+IF(R281=J283,1)+IF(Q281=J276,8)+IF(Q281=J277,7)+IF(Q281=J278,6)+IF(Q281=J279,5)+IF(Q281=J280,4)+IF(Q281=J281,3)+IF(Q281=J282,2)+IF(Q281=J283,1)</f>
        <v>0</v>
      </c>
      <c r="U281" s="2"/>
      <c r="V281" s="12"/>
      <c r="W281" s="12"/>
      <c r="X281" s="12"/>
      <c r="Y281" s="12"/>
      <c r="Z281" s="12"/>
      <c r="AA281" s="12">
        <f>S281+T281</f>
        <v>0</v>
      </c>
      <c r="AB281" s="191"/>
      <c r="AC281" s="1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row>
    <row r="282" spans="1:60" ht="18.95" customHeight="1">
      <c r="A282" s="9">
        <v>7</v>
      </c>
      <c r="B282" s="106"/>
      <c r="C282" s="97"/>
      <c r="D282" s="41" t="str">
        <f t="shared" si="241"/>
        <v/>
      </c>
      <c r="E282" s="41" t="str">
        <f t="shared" si="242"/>
        <v/>
      </c>
      <c r="F282" s="64" t="str">
        <f t="shared" si="243"/>
        <v/>
      </c>
      <c r="G282" s="64" t="str">
        <f t="shared" si="244"/>
        <v xml:space="preserve"> </v>
      </c>
      <c r="H282" s="426"/>
      <c r="I282" s="9">
        <v>7</v>
      </c>
      <c r="J282" s="106"/>
      <c r="K282" s="97"/>
      <c r="L282" s="41" t="str">
        <f t="shared" si="245"/>
        <v/>
      </c>
      <c r="M282" s="41" t="str">
        <f t="shared" si="246"/>
        <v/>
      </c>
      <c r="N282" s="64" t="str">
        <f t="shared" si="247"/>
        <v/>
      </c>
      <c r="O282" s="64" t="str">
        <f t="shared" si="248"/>
        <v xml:space="preserve"> </v>
      </c>
      <c r="P282" s="2"/>
      <c r="Q282" s="48" t="s">
        <v>227</v>
      </c>
      <c r="R282" s="48" t="s">
        <v>228</v>
      </c>
      <c r="S282" s="48">
        <f>IF(Q282=B276,8)+IF(Q282=B277,7)+IF(Q282=B278,6)+IF(Q282=B279,5)+IF(Q282=B280,4)+IF(Q282=B281,3)+IF(Q282=B282,2)+IF(Q282=B283,1)+IF(R282=B276,8)+IF(R282=B277,7)+IF(R282=B278,6)+IF(R282=B279,5)+IF(R282=B280,4)+IF(R282=B281,3)+IF(R282=B282,2)+IF(R282=B283,1)</f>
        <v>0</v>
      </c>
      <c r="T282" s="48">
        <f>IF(R282=J276,8)+IF(R282=J277,7)+IF(R282=J278,6)+IF(R282=J279,5)+IF(R282=J280,4)+IF(R282=J281,3)+IF(R282=J282,2)+IF(R282=J283,1)+IF(Q282=J276,8)+IF(Q282=J277,7)+IF(Q282=J278,6)+IF(Q282=J279,5)+IF(Q282=J280,4)+IF(Q282=J281,3)+IF(Q282=J282,2)+IF(Q282=J283,1)</f>
        <v>0</v>
      </c>
      <c r="U282" s="2"/>
      <c r="V282" s="12"/>
      <c r="W282" s="12"/>
      <c r="X282" s="12"/>
      <c r="Y282" s="12"/>
      <c r="Z282" s="12"/>
      <c r="AA282" s="12"/>
      <c r="AB282" s="191">
        <f>S282+T282</f>
        <v>0</v>
      </c>
      <c r="AC282" s="1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row>
    <row r="283" spans="1:60" ht="18.95" customHeight="1">
      <c r="A283" s="9">
        <v>8</v>
      </c>
      <c r="B283" s="106"/>
      <c r="C283" s="97"/>
      <c r="D283" s="41" t="str">
        <f t="shared" si="241"/>
        <v/>
      </c>
      <c r="E283" s="41" t="str">
        <f t="shared" si="242"/>
        <v/>
      </c>
      <c r="F283" s="64" t="str">
        <f t="shared" si="243"/>
        <v/>
      </c>
      <c r="G283" s="64" t="str">
        <f t="shared" si="244"/>
        <v xml:space="preserve"> </v>
      </c>
      <c r="H283" s="427"/>
      <c r="I283" s="9">
        <v>8</v>
      </c>
      <c r="J283" s="106"/>
      <c r="K283" s="97"/>
      <c r="L283" s="41" t="str">
        <f t="shared" si="245"/>
        <v/>
      </c>
      <c r="M283" s="41" t="str">
        <f t="shared" si="246"/>
        <v/>
      </c>
      <c r="N283" s="64" t="str">
        <f t="shared" si="247"/>
        <v/>
      </c>
      <c r="O283" s="64" t="str">
        <f t="shared" si="248"/>
        <v xml:space="preserve"> </v>
      </c>
      <c r="P283" s="2"/>
      <c r="Q283" s="48" t="s">
        <v>208</v>
      </c>
      <c r="R283" s="48" t="s">
        <v>211</v>
      </c>
      <c r="S283" s="48">
        <f>IF(Q283=B276,8)+IF(Q283=B277,7)+IF(Q283=B278,6)+IF(Q283=B279,5)+IF(Q283=B280,4)+IF(Q283=B281,3)+IF(Q283=B282,2)+IF(Q283=B283,1)+IF(R283=B276,8)+IF(R283=B277,7)+IF(R283=B278,6)+IF(R283=B279,5)+IF(R283=B280,4)+IF(R283=B281,3)+IF(R283=B282,2)+IF(R283=B283,1)</f>
        <v>0</v>
      </c>
      <c r="T283" s="48">
        <f>IF(R283=J276,8)+IF(R283=J277,7)+IF(R283=J278,6)+IF(R283=J279,5)+IF(R283=J280,4)+IF(R283=J281,3)+IF(R283=J282,2)+IF(R283=J283,1)+IF(Q283=J276,8)+IF(Q283=J277,7)+IF(Q283=J278,6)+IF(Q283=J279,5)+IF(Q283=J280,4)+IF(Q283=J281,3)+IF(Q283=J282,2)+IF(Q283=J283,1)</f>
        <v>0</v>
      </c>
      <c r="U283" s="2"/>
      <c r="V283" s="12"/>
      <c r="W283" s="12"/>
      <c r="X283" s="12"/>
      <c r="Y283" s="12"/>
      <c r="Z283" s="12"/>
      <c r="AA283" s="12"/>
      <c r="AB283" s="191"/>
      <c r="AC283" s="12">
        <f>S283+T283</f>
        <v>0</v>
      </c>
      <c r="AD283" s="2"/>
      <c r="AE283" s="2"/>
      <c r="AF283" s="31"/>
      <c r="AG283" s="31"/>
      <c r="AH283" s="31"/>
      <c r="AI283" s="31"/>
      <c r="AJ283" s="31"/>
      <c r="AK283" s="31"/>
      <c r="AL283" s="31"/>
      <c r="AM283" s="31"/>
      <c r="AN283" s="31"/>
      <c r="AO283" s="31"/>
      <c r="AP283" s="31"/>
      <c r="AQ283" s="31"/>
      <c r="AR283" s="31"/>
      <c r="AS283" s="31"/>
      <c r="AT283" s="31"/>
      <c r="AU283" s="31"/>
      <c r="AV283" s="31"/>
      <c r="AW283" s="31"/>
      <c r="AX283" s="31"/>
      <c r="AY283" s="31"/>
      <c r="AZ283" s="31"/>
      <c r="BA283" s="31"/>
      <c r="BB283" s="31"/>
      <c r="BC283" s="31"/>
      <c r="BD283" s="31"/>
      <c r="BE283" s="31"/>
      <c r="BF283" s="31"/>
      <c r="BG283" s="31"/>
      <c r="BH283" s="31"/>
    </row>
    <row r="284" spans="1:60" ht="18.95" customHeight="1">
      <c r="A284" s="206" t="s">
        <v>0</v>
      </c>
      <c r="B284" s="422" t="s">
        <v>175</v>
      </c>
      <c r="C284" s="423"/>
      <c r="D284" s="423"/>
      <c r="E284" s="423"/>
      <c r="F284" s="423"/>
      <c r="G284" s="424"/>
      <c r="H284" s="207"/>
      <c r="I284" s="206" t="s">
        <v>1</v>
      </c>
      <c r="J284" s="422" t="str">
        <f>B284</f>
        <v>UNDER 17 MEN HIGH JUMP</v>
      </c>
      <c r="K284" s="423"/>
      <c r="L284" s="423"/>
      <c r="M284" s="423"/>
      <c r="N284" s="423"/>
      <c r="O284" s="424"/>
      <c r="P284" s="2"/>
      <c r="Q284" s="96"/>
      <c r="R284" s="96"/>
      <c r="S284" s="48"/>
      <c r="T284" s="48"/>
      <c r="U284" s="2"/>
      <c r="V284" s="12"/>
      <c r="W284" s="12"/>
      <c r="X284" s="12"/>
      <c r="Y284" s="12"/>
      <c r="Z284" s="12"/>
      <c r="AA284" s="12"/>
      <c r="AB284" s="191"/>
      <c r="AC284" s="12"/>
      <c r="AD284" s="2"/>
      <c r="AE284" s="2"/>
      <c r="AF284" s="31"/>
      <c r="AG284" s="31"/>
      <c r="AH284" s="31"/>
      <c r="AI284" s="31"/>
      <c r="AJ284" s="31"/>
      <c r="AK284" s="31"/>
      <c r="AL284" s="31"/>
      <c r="AM284" s="31"/>
      <c r="AN284" s="31"/>
      <c r="AO284" s="31"/>
      <c r="AP284" s="31"/>
      <c r="AQ284" s="31"/>
      <c r="AR284" s="31"/>
      <c r="AS284" s="31"/>
      <c r="AT284" s="31"/>
      <c r="AU284" s="2"/>
      <c r="AV284" s="2"/>
      <c r="AW284" s="2"/>
      <c r="AX284" s="2"/>
      <c r="AY284" s="2"/>
      <c r="AZ284" s="2"/>
      <c r="BA284" s="2"/>
      <c r="BB284" s="2"/>
      <c r="BC284" s="2"/>
      <c r="BD284" s="2"/>
      <c r="BE284" s="2"/>
      <c r="BF284" s="2"/>
      <c r="BG284" s="2"/>
      <c r="BH284" s="2"/>
    </row>
    <row r="285" spans="1:60" ht="18.95" customHeight="1">
      <c r="A285" s="9">
        <v>1</v>
      </c>
      <c r="B285" s="364" t="s">
        <v>833</v>
      </c>
      <c r="C285" s="97">
        <v>1.65</v>
      </c>
      <c r="D285" s="41" t="str">
        <f>IF(B285=0,"",VLOOKUP(B285,$AI$234:$AK$249,3,FALSE))</f>
        <v>Tim Stephens</v>
      </c>
      <c r="E285" s="41" t="str">
        <f>IF(B285=0,"",VLOOKUP(B285,$AU$8:$AW$23,3,FALSE))</f>
        <v>OXFORD CITY</v>
      </c>
      <c r="F285" s="64" t="str">
        <f>IF(C285="","",IF($AU$259="T"," ",IF($AU$259="F",IF(C285&gt;=$AK$259,"G1",IF(C285&gt;=$AN$259,"G2",IF(C285&gt;=$AQ$259,"G3",IF(C285&gt;=$AT$259,"G4","")))))))</f>
        <v/>
      </c>
      <c r="G285" s="64" t="str">
        <f>IF(C285&gt;=BT213,"AW"," ")</f>
        <v>AW</v>
      </c>
      <c r="H285" s="425"/>
      <c r="I285" s="9">
        <v>1</v>
      </c>
      <c r="J285" s="364" t="s">
        <v>831</v>
      </c>
      <c r="K285" s="97">
        <v>1.4</v>
      </c>
      <c r="L285" s="41" t="str">
        <f>IF(J285=0,"",VLOOKUP(J285,$AI$234:$AK$249,3,FALSE))</f>
        <v>Ben Thorne</v>
      </c>
      <c r="M285" s="41" t="str">
        <f>IF(J285=0,"",VLOOKUP(J285,$AU$8:$AW$23,3,FALSE))</f>
        <v>OXFORD CITY</v>
      </c>
      <c r="N285" s="64" t="str">
        <f>IF(K285="","",IF($AU$259="T"," ",IF($AU$259="F",IF(K285&gt;=$AK$259,"G1",IF(K285&gt;=$AN$259,"G2",IF(K285&gt;=$AQ$259,"G3",IF(K285&gt;=$AT$259,"G4","")))))))</f>
        <v/>
      </c>
      <c r="O285" s="64" t="str">
        <f>IF(K285&gt;=BT213,"AW"," ")</f>
        <v xml:space="preserve"> </v>
      </c>
      <c r="P285" s="2"/>
      <c r="Q285" s="192" t="s">
        <v>0</v>
      </c>
      <c r="R285" s="192" t="s">
        <v>210</v>
      </c>
      <c r="S285" s="192">
        <f>IF(Q285=B285,8)+IF(Q285=B286,7)+IF(Q285=B287,6)+IF(Q285=B288,5)+IF(Q285=B289,4)+IF(Q285=B290,3)+IF(Q285=B291,2)+IF(Q285=B292,1)+IF(R285=B285,8)+IF(R285=B286,7)+IF(R285=B287,6)+IF(R285=B288,5)+IF(R285=B289,4)+IF(R285=B290,3)+IF(R285=B291,2)+IF(R285=B292,1)</f>
        <v>0</v>
      </c>
      <c r="T285" s="192">
        <f>IF(Q285=J285,8)+IF(Q285=J286,7)+IF(Q285=J287,6)+IF(Q285=J288,5)+IF(Q285=J289,4)+IF(Q285=J290,3)+IF(Q285=J291,2)+IF(Q285=J292,1)+IF(R285=J285,8)+IF(R285=J286,7)+IF(R285=J287,6)+IF(R285=J288,5)+IF(R285=J289,4)+IF(R285=J290,3)+IF(R285=J291,2)+IF(R285=J292,1)</f>
        <v>0</v>
      </c>
      <c r="U285" s="2"/>
      <c r="V285" s="95">
        <f>S285+T285</f>
        <v>0</v>
      </c>
      <c r="W285" s="12"/>
      <c r="X285" s="12"/>
      <c r="Y285" s="12"/>
      <c r="Z285" s="12"/>
      <c r="AA285" s="12"/>
      <c r="AB285" s="191"/>
      <c r="AC285" s="12"/>
      <c r="AD285" s="2"/>
      <c r="AE285" s="2"/>
      <c r="AF285" s="45"/>
      <c r="AG285" s="45"/>
      <c r="AH285" s="45"/>
      <c r="AI285" s="45"/>
      <c r="AJ285" s="45"/>
      <c r="AK285" s="45"/>
      <c r="AL285" s="45"/>
      <c r="AM285" s="45"/>
      <c r="AN285" s="45"/>
      <c r="AO285" s="45"/>
      <c r="AP285" s="45"/>
      <c r="AQ285" s="45"/>
      <c r="AR285" s="45"/>
      <c r="AS285" s="45"/>
      <c r="AT285" s="45"/>
      <c r="AU285" s="45"/>
      <c r="AV285" s="45"/>
      <c r="AW285" s="45"/>
    </row>
    <row r="286" spans="1:60" ht="18.95" customHeight="1">
      <c r="A286" s="9">
        <v>2</v>
      </c>
      <c r="B286" s="364" t="s">
        <v>830</v>
      </c>
      <c r="C286" s="97">
        <v>1.6</v>
      </c>
      <c r="D286" s="41" t="str">
        <f t="shared" ref="D286:D292" si="249">IF(B286=0,"",VLOOKUP(B286,$AI$234:$AK$249,3,FALSE))</f>
        <v>JACK GILL</v>
      </c>
      <c r="E286" s="41" t="str">
        <f t="shared" ref="E286:E292" si="250">IF(B286=0,"",VLOOKUP(B286,$AU$8:$AW$23,3,FALSE))</f>
        <v>BANBURY</v>
      </c>
      <c r="F286" s="64" t="str">
        <f t="shared" ref="F286:F292" si="251">IF(C286="","",IF($AU$259="T"," ",IF($AU$259="F",IF(C286&gt;=$AK$259,"G1",IF(C286&gt;=$AN$259,"G2",IF(C286&gt;=$AQ$259,"G3",IF(C286&gt;=$AT$259,"G4","")))))))</f>
        <v/>
      </c>
      <c r="G286" s="64" t="str">
        <f t="shared" ref="G286:G292" si="252">IF(C286&gt;=BT214,"AW"," ")</f>
        <v xml:space="preserve"> </v>
      </c>
      <c r="H286" s="426"/>
      <c r="I286" s="9">
        <v>2</v>
      </c>
      <c r="J286" s="106"/>
      <c r="K286" s="97"/>
      <c r="L286" s="41" t="str">
        <f t="shared" ref="L286:L292" si="253">IF(J286=0,"",VLOOKUP(J286,$AI$234:$AK$249,3,FALSE))</f>
        <v/>
      </c>
      <c r="M286" s="41" t="str">
        <f t="shared" ref="M286:M292" si="254">IF(J286=0,"",VLOOKUP(J286,$AU$8:$AW$23,3,FALSE))</f>
        <v/>
      </c>
      <c r="N286" s="64" t="str">
        <f t="shared" ref="N286:N292" si="255">IF(K286="","",IF($AU$259="T"," ",IF($AU$259="F",IF(K286&gt;=$AK$259,"G1",IF(K286&gt;=$AN$259,"G2",IF(K286&gt;=$AQ$259,"G3",IF(K286&gt;=$AT$259,"G4","")))))))</f>
        <v/>
      </c>
      <c r="O286" s="64" t="str">
        <f t="shared" ref="O286:O292" si="256">IF(K286&gt;=BT214,"AW"," ")</f>
        <v xml:space="preserve"> </v>
      </c>
      <c r="P286" s="2"/>
      <c r="Q286" s="48" t="s">
        <v>190</v>
      </c>
      <c r="R286" s="48" t="s">
        <v>191</v>
      </c>
      <c r="S286" s="48">
        <f>IF(Q286=B285,8)+IF(Q286=B286,7)+IF(Q286=B287,6)+IF(Q286=B288,5)+IF(Q286=B289,4)+IF(Q286=B290,3)+IF(Q286=B291,2)+IF(Q286=B292,1)+IF(R286=B285,8)+IF(R286=B286,7)+IF(R286=B287,6)+IF(R286=B288,5)+IF(R286=B289,4)+IF(R286=B290,3)+IF(R286=B291,2)+IF(R286=B292,1)</f>
        <v>7</v>
      </c>
      <c r="T286" s="48">
        <f>IF(R286=J285,8)+IF(R286=J286,7)+IF(R286=J287,6)+IF(R286=J288,5)+IF(R286=J289,4)+IF(R286=J290,3)+IF(R286=J291,2)+IF(R286=J292,1)+IF(Q286=J285,8)+IF(Q286=J286,7)+IF(Q286=J287,6)+IF(Q286=J288,5)+IF(Q286=J289,4)+IF(Q286=J290,3)+IF(Q286=J291,2)+IF(Q286=J292,1)</f>
        <v>0</v>
      </c>
      <c r="U286" s="2"/>
      <c r="V286" s="12"/>
      <c r="W286" s="12">
        <f>S286+T286</f>
        <v>7</v>
      </c>
      <c r="X286" s="12"/>
      <c r="Y286" s="12"/>
      <c r="Z286" s="12"/>
      <c r="AA286" s="12"/>
      <c r="AB286" s="191"/>
      <c r="AC286" s="12"/>
      <c r="AD286" s="2"/>
      <c r="AE286" s="2"/>
      <c r="AF286" s="45"/>
      <c r="AG286" s="45"/>
      <c r="AH286" s="45"/>
      <c r="AI286" s="45"/>
      <c r="AJ286" s="45"/>
      <c r="AK286" s="45"/>
      <c r="AL286" s="45"/>
      <c r="AM286" s="45"/>
      <c r="AN286" s="45"/>
      <c r="AO286" s="45"/>
      <c r="AP286" s="45"/>
      <c r="AQ286" s="45"/>
      <c r="AR286" s="45"/>
      <c r="AS286" s="45"/>
      <c r="AT286" s="45"/>
      <c r="AU286" s="45"/>
      <c r="AV286" s="45"/>
      <c r="AW286" s="45"/>
    </row>
    <row r="287" spans="1:60" ht="18.95" customHeight="1">
      <c r="A287" s="9">
        <v>3</v>
      </c>
      <c r="B287" s="364" t="s">
        <v>850</v>
      </c>
      <c r="C287" s="97">
        <v>1.55</v>
      </c>
      <c r="D287" s="41" t="str">
        <f t="shared" si="249"/>
        <v>JAMES CURRAH</v>
      </c>
      <c r="E287" s="41" t="str">
        <f t="shared" si="250"/>
        <v>WITNEY</v>
      </c>
      <c r="F287" s="64" t="str">
        <f t="shared" si="251"/>
        <v/>
      </c>
      <c r="G287" s="64" t="str">
        <f t="shared" si="252"/>
        <v xml:space="preserve"> </v>
      </c>
      <c r="H287" s="426"/>
      <c r="I287" s="9">
        <v>3</v>
      </c>
      <c r="J287" s="106"/>
      <c r="K287" s="97"/>
      <c r="L287" s="41" t="str">
        <f t="shared" si="253"/>
        <v/>
      </c>
      <c r="M287" s="41" t="str">
        <f t="shared" si="254"/>
        <v/>
      </c>
      <c r="N287" s="64" t="str">
        <f t="shared" si="255"/>
        <v/>
      </c>
      <c r="O287" s="64" t="str">
        <f t="shared" si="256"/>
        <v xml:space="preserve"> </v>
      </c>
      <c r="P287" s="2"/>
      <c r="Q287" s="48" t="s">
        <v>1</v>
      </c>
      <c r="R287" s="48" t="s">
        <v>209</v>
      </c>
      <c r="S287" s="48">
        <f>IF(Q287=B285,8)+IF(Q287=B286,7)+IF(Q287=B287,6)+IF(Q287=B288,5)+IF(Q287=B289,4)+IF(Q287=B290,3)+IF(Q287=B291,2)+IF(Q287=B292,1)+IF(R287=B285,8)+IF(R287=B286,7)+IF(R287=B287,6)+IF(R287=B288,5)+IF(R287=B289,4)+IF(R287=B290,3)+IF(R287=B291,2)+IF(R287=B292,1)</f>
        <v>0</v>
      </c>
      <c r="T287" s="48">
        <f>IF(R287=J285,8)+IF(R287=J286,7)+IF(R287=J287,6)+IF(R287=J288,5)+IF(R287=J289,4)+IF(R287=J290,3)+IF(R287=J291,2)+IF(R287=J292,1)+IF(Q287=J285,8)+IF(Q287=J286,7)+IF(Q287=J287,6)+IF(Q287=J288,5)+IF(Q287=J289,4)+IF(Q287=J290,3)+IF(Q287=J291,2)+IF(Q287=J292,1)</f>
        <v>0</v>
      </c>
      <c r="U287" s="2"/>
      <c r="V287" s="12"/>
      <c r="W287" s="12"/>
      <c r="X287" s="12">
        <f>S287+T287</f>
        <v>0</v>
      </c>
      <c r="Y287" s="12"/>
      <c r="Z287" s="12"/>
      <c r="AA287" s="12"/>
      <c r="AB287" s="191"/>
      <c r="AC287" s="12"/>
      <c r="AD287" s="2"/>
      <c r="AE287" s="2"/>
      <c r="AF287" s="45"/>
      <c r="AG287" s="45"/>
      <c r="AH287" s="45"/>
      <c r="AI287" s="45"/>
      <c r="AJ287" s="45"/>
      <c r="AK287" s="45"/>
      <c r="AL287" s="45"/>
      <c r="AM287" s="45"/>
      <c r="AN287" s="45"/>
      <c r="AO287" s="45"/>
      <c r="AP287" s="45"/>
      <c r="AQ287" s="45"/>
      <c r="AR287" s="45"/>
      <c r="AS287" s="45"/>
      <c r="AT287" s="45"/>
      <c r="AU287" s="45"/>
      <c r="AV287" s="45"/>
      <c r="AW287" s="45"/>
    </row>
    <row r="288" spans="1:60" ht="18.95" customHeight="1">
      <c r="A288" s="9">
        <v>4</v>
      </c>
      <c r="B288" s="106"/>
      <c r="C288" s="97"/>
      <c r="D288" s="41" t="str">
        <f t="shared" si="249"/>
        <v/>
      </c>
      <c r="E288" s="41" t="str">
        <f t="shared" si="250"/>
        <v/>
      </c>
      <c r="F288" s="64" t="str">
        <f t="shared" si="251"/>
        <v/>
      </c>
      <c r="G288" s="64" t="str">
        <f t="shared" si="252"/>
        <v xml:space="preserve"> </v>
      </c>
      <c r="H288" s="426"/>
      <c r="I288" s="9">
        <v>4</v>
      </c>
      <c r="J288" s="106"/>
      <c r="K288" s="97"/>
      <c r="L288" s="41" t="str">
        <f t="shared" si="253"/>
        <v/>
      </c>
      <c r="M288" s="41" t="str">
        <f t="shared" si="254"/>
        <v/>
      </c>
      <c r="N288" s="64" t="str">
        <f t="shared" si="255"/>
        <v/>
      </c>
      <c r="O288" s="64" t="str">
        <f t="shared" si="256"/>
        <v xml:space="preserve"> </v>
      </c>
      <c r="P288" s="2"/>
      <c r="Q288" s="264" t="s">
        <v>258</v>
      </c>
      <c r="R288" s="264" t="s">
        <v>259</v>
      </c>
      <c r="S288" s="48">
        <f>IF(Q288=B285,8)+IF(Q288=B286,7)+IF(Q288=B287,6)+IF(Q288=B288,5)+IF(Q288=B289,4)+IF(Q288=B290,3)+IF(Q288=B291,2)+IF(Q288=B292,1)+IF(R288=B285,8)+IF(R288=B286,7)+IF(R288=B287,6)+IF(R288=B288,5)+IF(R288=B289,4)+IF(R288=B290,3)+IF(R288=B291,2)+IF(R288=B292,1)</f>
        <v>0</v>
      </c>
      <c r="T288" s="48">
        <f>IF(R288=J285,8)+IF(R288=J286,7)+IF(R288=J287,6)+IF(R288=J288,5)+IF(R288=J289,4)+IF(R288=J290,3)+IF(R288=J291,2)+IF(R288=J292,1)+IF(Q288=J285,8)+IF(Q288=J286,7)+IF(Q288=J287,6)+IF(Q288=J288,5)+IF(Q288=J289,4)+IF(Q288=J290,3)+IF(Q288=J291,2)+IF(Q288=J292,1)</f>
        <v>0</v>
      </c>
      <c r="U288" s="2"/>
      <c r="V288" s="12"/>
      <c r="W288" s="12"/>
      <c r="X288" s="12"/>
      <c r="Y288" s="12">
        <f>S288+T288</f>
        <v>0</v>
      </c>
      <c r="Z288" s="12"/>
      <c r="AA288" s="12"/>
      <c r="AB288" s="191"/>
      <c r="AC288" s="12"/>
      <c r="AD288" s="2"/>
      <c r="AE288" s="2"/>
      <c r="AF288" s="45"/>
      <c r="AG288" s="45"/>
      <c r="AH288" s="45"/>
      <c r="AI288" s="45"/>
      <c r="AJ288" s="45"/>
      <c r="AK288" s="45"/>
      <c r="AL288" s="45"/>
      <c r="AM288" s="45"/>
      <c r="AN288" s="45"/>
      <c r="AO288" s="45"/>
      <c r="AP288" s="45"/>
      <c r="AQ288" s="45"/>
      <c r="AR288" s="45"/>
      <c r="AS288" s="45"/>
      <c r="AT288" s="45"/>
      <c r="AU288" s="45"/>
      <c r="AV288" s="45"/>
      <c r="AW288" s="45"/>
    </row>
    <row r="289" spans="1:60" ht="18.95" customHeight="1">
      <c r="A289" s="9">
        <v>5</v>
      </c>
      <c r="B289" s="106"/>
      <c r="C289" s="97"/>
      <c r="D289" s="41" t="str">
        <f t="shared" si="249"/>
        <v/>
      </c>
      <c r="E289" s="41" t="str">
        <f t="shared" si="250"/>
        <v/>
      </c>
      <c r="F289" s="64" t="str">
        <f t="shared" si="251"/>
        <v/>
      </c>
      <c r="G289" s="64" t="str">
        <f t="shared" si="252"/>
        <v xml:space="preserve"> </v>
      </c>
      <c r="H289" s="426"/>
      <c r="I289" s="9">
        <v>5</v>
      </c>
      <c r="J289" s="106"/>
      <c r="K289" s="97"/>
      <c r="L289" s="41" t="str">
        <f t="shared" si="253"/>
        <v/>
      </c>
      <c r="M289" s="41" t="str">
        <f t="shared" si="254"/>
        <v/>
      </c>
      <c r="N289" s="64" t="str">
        <f t="shared" si="255"/>
        <v/>
      </c>
      <c r="O289" s="64" t="str">
        <f t="shared" si="256"/>
        <v xml:space="preserve"> </v>
      </c>
      <c r="P289" s="2"/>
      <c r="Q289" s="48" t="s">
        <v>20</v>
      </c>
      <c r="R289" s="48" t="s">
        <v>19</v>
      </c>
      <c r="S289" s="48">
        <f>IF(Q289=B285,8)+IF(Q289=B286,7)+IF(Q289=B287,6)+IF(Q289=B288,5)+IF(Q289=B289,4)+IF(Q289=B290,3)+IF(Q289=B291,2)+IF(Q289=B292,1)+IF(R289=B285,8)+IF(R289=B286,7)+IF(R289=B287,6)+IF(R289=B288,5)+IF(R289=B289,4)+IF(R289=B290,3)+IF(R289=B291,2)+IF(R289=B292,1)</f>
        <v>8</v>
      </c>
      <c r="T289" s="48">
        <f>IF(R289=J285,8)+IF(R289=J286,7)+IF(R289=J287,6)+IF(R289=J288,5)+IF(R289=J289,4)+IF(R289=J290,3)+IF(R289=J291,2)+IF(R289=J292,1)+IF(Q289=J285,8)+IF(Q289=J286,7)+IF(Q289=J287,6)+IF(Q289=J288,5)+IF(Q289=J289,4)+IF(Q289=J290,3)+IF(Q289=J291,2)+IF(Q289=J292,1)</f>
        <v>8</v>
      </c>
      <c r="U289" s="2"/>
      <c r="V289" s="12"/>
      <c r="W289" s="12"/>
      <c r="X289" s="12"/>
      <c r="Y289" s="12"/>
      <c r="Z289" s="12">
        <f>S289+T289</f>
        <v>16</v>
      </c>
      <c r="AA289" s="12"/>
      <c r="AB289" s="191"/>
      <c r="AC289" s="12"/>
      <c r="AD289" s="2"/>
      <c r="AE289" s="2"/>
    </row>
    <row r="290" spans="1:60" ht="18.95" customHeight="1">
      <c r="A290" s="9">
        <v>6</v>
      </c>
      <c r="B290" s="106"/>
      <c r="C290" s="97"/>
      <c r="D290" s="41" t="str">
        <f t="shared" si="249"/>
        <v/>
      </c>
      <c r="E290" s="41" t="str">
        <f t="shared" si="250"/>
        <v/>
      </c>
      <c r="F290" s="64" t="str">
        <f t="shared" si="251"/>
        <v/>
      </c>
      <c r="G290" s="64" t="str">
        <f t="shared" si="252"/>
        <v xml:space="preserve"> </v>
      </c>
      <c r="H290" s="426"/>
      <c r="I290" s="9">
        <v>6</v>
      </c>
      <c r="J290" s="106"/>
      <c r="K290" s="97"/>
      <c r="L290" s="41" t="str">
        <f t="shared" si="253"/>
        <v/>
      </c>
      <c r="M290" s="41" t="str">
        <f t="shared" si="254"/>
        <v/>
      </c>
      <c r="N290" s="64" t="str">
        <f t="shared" si="255"/>
        <v/>
      </c>
      <c r="O290" s="64" t="str">
        <f t="shared" si="256"/>
        <v xml:space="preserve"> </v>
      </c>
      <c r="P290" s="2"/>
      <c r="Q290" s="48" t="s">
        <v>188</v>
      </c>
      <c r="R290" s="48" t="s">
        <v>189</v>
      </c>
      <c r="S290" s="48">
        <f>IF(Q290=B285,8)+IF(Q290=B286,7)+IF(Q290=B287,6)+IF(Q290=B288,5)+IF(Q290=B289,4)+IF(Q290=B290,3)+IF(Q290=B291,2)+IF(Q290=B292,1)+IF(R290=B285,8)+IF(R290=B286,7)+IF(R290=B287,6)+IF(R290=B288,5)+IF(R290=B289,4)+IF(R290=B290,3)+IF(R290=B291,2)+IF(R290=B292,1)</f>
        <v>0</v>
      </c>
      <c r="T290" s="48">
        <f>IF(R290=J285,8)+IF(R290=J286,7)+IF(R290=J287,6)+IF(R290=J288,5)+IF(R290=J289,4)+IF(R290=J290,3)+IF(R290=J291,2)+IF(R290=J292,1)+IF(Q290=J285,8)+IF(Q290=J286,7)+IF(Q290=J287,6)+IF(Q290=J288,5)+IF(Q290=J289,4)+IF(Q290=J290,3)+IF(Q290=J291,2)+IF(Q290=J292,1)</f>
        <v>0</v>
      </c>
      <c r="U290" s="2"/>
      <c r="V290" s="12"/>
      <c r="W290" s="12"/>
      <c r="X290" s="12"/>
      <c r="Y290" s="12"/>
      <c r="Z290" s="12"/>
      <c r="AA290" s="12">
        <f>S290+T290</f>
        <v>0</v>
      </c>
      <c r="AB290" s="191"/>
      <c r="AC290" s="12"/>
      <c r="AD290" s="2"/>
      <c r="AE290" s="2"/>
    </row>
    <row r="291" spans="1:60" ht="18.95" customHeight="1">
      <c r="A291" s="9">
        <v>7</v>
      </c>
      <c r="B291" s="106"/>
      <c r="C291" s="97"/>
      <c r="D291" s="41" t="str">
        <f t="shared" si="249"/>
        <v/>
      </c>
      <c r="E291" s="41" t="str">
        <f t="shared" si="250"/>
        <v/>
      </c>
      <c r="F291" s="64" t="str">
        <f t="shared" si="251"/>
        <v/>
      </c>
      <c r="G291" s="64" t="str">
        <f t="shared" si="252"/>
        <v xml:space="preserve"> </v>
      </c>
      <c r="H291" s="426"/>
      <c r="I291" s="9">
        <v>7</v>
      </c>
      <c r="J291" s="106"/>
      <c r="K291" s="97"/>
      <c r="L291" s="41" t="str">
        <f t="shared" si="253"/>
        <v/>
      </c>
      <c r="M291" s="41" t="str">
        <f t="shared" si="254"/>
        <v/>
      </c>
      <c r="N291" s="64" t="str">
        <f t="shared" si="255"/>
        <v/>
      </c>
      <c r="O291" s="64" t="str">
        <f t="shared" si="256"/>
        <v xml:space="preserve"> </v>
      </c>
      <c r="P291" s="2"/>
      <c r="Q291" s="48" t="s">
        <v>227</v>
      </c>
      <c r="R291" s="48" t="s">
        <v>228</v>
      </c>
      <c r="S291" s="48">
        <f>IF(Q291=B285,8)+IF(Q291=B286,7)+IF(Q291=B287,6)+IF(Q291=B288,5)+IF(Q291=B289,4)+IF(Q291=B290,3)+IF(Q291=B291,2)+IF(Q291=B292,1)+IF(R291=B285,8)+IF(R291=B286,7)+IF(R291=B287,6)+IF(R291=B288,5)+IF(R291=B289,4)+IF(R291=B290,3)+IF(R291=B291,2)+IF(R291=B292,1)</f>
        <v>0</v>
      </c>
      <c r="T291" s="48">
        <f>IF(R291=J285,8)+IF(R291=J286,7)+IF(R291=J287,6)+IF(R291=J288,5)+IF(R291=J289,4)+IF(R291=J290,3)+IF(R291=J291,2)+IF(R291=J292,1)+IF(Q291=J285,8)+IF(Q291=J286,7)+IF(Q291=J287,6)+IF(Q291=J288,5)+IF(Q291=J289,4)+IF(Q291=J290,3)+IF(Q291=J291,2)+IF(Q291=J292,1)</f>
        <v>0</v>
      </c>
      <c r="U291" s="2"/>
      <c r="V291" s="12"/>
      <c r="W291" s="12"/>
      <c r="X291" s="12"/>
      <c r="Y291" s="12"/>
      <c r="Z291" s="12"/>
      <c r="AA291" s="12"/>
      <c r="AB291" s="191">
        <f>S291+T291</f>
        <v>0</v>
      </c>
      <c r="AC291" s="12"/>
      <c r="AD291" s="2"/>
      <c r="AE291" s="2"/>
    </row>
    <row r="292" spans="1:60" ht="18.95" customHeight="1">
      <c r="A292" s="9">
        <v>8</v>
      </c>
      <c r="B292" s="106"/>
      <c r="C292" s="97"/>
      <c r="D292" s="41" t="str">
        <f t="shared" si="249"/>
        <v/>
      </c>
      <c r="E292" s="41" t="str">
        <f t="shared" si="250"/>
        <v/>
      </c>
      <c r="F292" s="64" t="str">
        <f t="shared" si="251"/>
        <v/>
      </c>
      <c r="G292" s="64" t="str">
        <f t="shared" si="252"/>
        <v xml:space="preserve"> </v>
      </c>
      <c r="H292" s="427"/>
      <c r="I292" s="9">
        <v>8</v>
      </c>
      <c r="J292" s="106"/>
      <c r="K292" s="97"/>
      <c r="L292" s="41" t="str">
        <f t="shared" si="253"/>
        <v/>
      </c>
      <c r="M292" s="41" t="str">
        <f t="shared" si="254"/>
        <v/>
      </c>
      <c r="N292" s="64" t="str">
        <f t="shared" si="255"/>
        <v/>
      </c>
      <c r="O292" s="64" t="str">
        <f t="shared" si="256"/>
        <v xml:space="preserve"> </v>
      </c>
      <c r="P292" s="2"/>
      <c r="Q292" s="48" t="s">
        <v>208</v>
      </c>
      <c r="R292" s="48" t="s">
        <v>211</v>
      </c>
      <c r="S292" s="48">
        <f>IF(Q292=B285,8)+IF(Q292=B286,7)+IF(Q292=B287,6)+IF(Q292=B288,5)+IF(Q292=B289,4)+IF(Q292=B290,3)+IF(Q292=B291,2)+IF(Q292=B292,1)+IF(R292=B285,8)+IF(R292=B286,7)+IF(R292=B287,6)+IF(R292=B288,5)+IF(R292=B289,4)+IF(R292=B290,3)+IF(R292=B291,2)+IF(R292=B292,1)</f>
        <v>6</v>
      </c>
      <c r="T292" s="48">
        <f>IF(R292=J285,8)+IF(R292=J286,7)+IF(R292=J287,6)+IF(R292=J288,5)+IF(R292=J289,4)+IF(R292=J290,3)+IF(R292=J291,2)+IF(R292=J292,1)+IF(Q292=J285,8)+IF(Q292=J286,7)+IF(Q292=J287,6)+IF(Q292=J288,5)+IF(Q292=J289,4)+IF(Q292=J290,3)+IF(Q292=J291,2)+IF(Q292=J292,1)</f>
        <v>0</v>
      </c>
      <c r="U292" s="2"/>
      <c r="V292" s="12"/>
      <c r="W292" s="12"/>
      <c r="X292" s="12"/>
      <c r="Y292" s="12"/>
      <c r="Z292" s="12"/>
      <c r="AA292" s="12"/>
      <c r="AB292" s="191"/>
      <c r="AC292" s="12">
        <f>S292+T292</f>
        <v>6</v>
      </c>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row>
    <row r="293" spans="1:60" ht="0.2" customHeight="1">
      <c r="A293" s="206"/>
      <c r="B293" s="430" t="s">
        <v>248</v>
      </c>
      <c r="C293" s="423"/>
      <c r="D293" s="423"/>
      <c r="E293" s="423"/>
      <c r="F293" s="423"/>
      <c r="G293" s="424"/>
      <c r="H293" s="207"/>
      <c r="I293" s="206"/>
      <c r="J293" s="422" t="str">
        <f>B293</f>
        <v>UNDER 17 MEN TRIPLE JUMP</v>
      </c>
      <c r="K293" s="423"/>
      <c r="L293" s="423"/>
      <c r="M293" s="423"/>
      <c r="N293" s="423"/>
      <c r="O293" s="424"/>
      <c r="P293" s="2"/>
      <c r="Q293" s="96"/>
      <c r="R293" s="96"/>
      <c r="S293" s="48"/>
      <c r="T293" s="48"/>
      <c r="U293" s="2"/>
      <c r="V293" s="12"/>
      <c r="W293" s="12"/>
      <c r="X293" s="12"/>
      <c r="Y293" s="12"/>
      <c r="Z293" s="12"/>
      <c r="AA293" s="12"/>
      <c r="AB293" s="191"/>
      <c r="AC293" s="12"/>
      <c r="AD293" s="2"/>
      <c r="AE293" s="2"/>
      <c r="AF293" s="31"/>
      <c r="AG293" s="31"/>
      <c r="AH293" s="31"/>
      <c r="AI293" s="31"/>
      <c r="AJ293" s="31"/>
      <c r="AK293" s="31"/>
      <c r="AL293" s="31"/>
      <c r="AM293" s="31"/>
      <c r="AN293" s="31"/>
      <c r="AO293" s="31"/>
      <c r="AP293" s="31"/>
      <c r="AQ293" s="31"/>
      <c r="AR293" s="31"/>
      <c r="AS293" s="31"/>
      <c r="AT293" s="31"/>
      <c r="AU293" s="2"/>
      <c r="AV293" s="2"/>
      <c r="AW293" s="2"/>
      <c r="AX293" s="2"/>
      <c r="AY293" s="2"/>
      <c r="AZ293" s="2"/>
      <c r="BA293" s="2"/>
      <c r="BB293" s="2"/>
      <c r="BC293" s="2"/>
      <c r="BD293" s="2"/>
      <c r="BE293" s="2"/>
      <c r="BF293" s="2"/>
      <c r="BG293" s="2"/>
      <c r="BH293" s="2"/>
    </row>
    <row r="294" spans="1:60" ht="0.2" customHeight="1">
      <c r="A294" s="9"/>
      <c r="B294" s="106"/>
      <c r="C294" s="97"/>
      <c r="D294" s="41" t="str">
        <f>IF(B294=0,"",VLOOKUP(B294,$AU$234:$AW$249,3,FALSE))</f>
        <v/>
      </c>
      <c r="E294" s="41" t="str">
        <f>IF(B294=0,"",VLOOKUP(B294,$AU$8:$AW$23,3,FALSE))</f>
        <v/>
      </c>
      <c r="F294" s="64" t="str">
        <f>IF(C294="","",IF($AU$264="T"," ",IF($AU$264="F",IF(C294&gt;=$AK$264,"G1",IF(C294&gt;=$AN$264,"G2",IF(C294&gt;=$AQ$264,"G3",IF(C294&gt;=$AT$264,"G4","")))))))</f>
        <v/>
      </c>
      <c r="G294" s="64" t="str">
        <f>IF(C294&gt;=BZ213,"AW"," ")</f>
        <v xml:space="preserve"> </v>
      </c>
      <c r="H294" s="425"/>
      <c r="I294" s="9"/>
      <c r="J294" s="106"/>
      <c r="K294" s="97"/>
      <c r="L294" s="41" t="str">
        <f>IF(J294=0,"",VLOOKUP(J294,$AU$234:$AW$249,3,FALSE))</f>
        <v/>
      </c>
      <c r="M294" s="41" t="str">
        <f>IF(J294=0,"",VLOOKUP(J294,$AU$8:$AW$23,3,FALSE))</f>
        <v/>
      </c>
      <c r="N294" s="64" t="str">
        <f>IF(K294="","",IF($AU$264="T"," ",IF($AU$264="F",IF(K294&gt;=$AK$264,"G1",IF(K294&gt;=$AN$264,"G2",IF(K294&gt;=$AQ$264,"G3",IF(K294&gt;=$AT$264,"G4","")))))))</f>
        <v/>
      </c>
      <c r="O294" s="64" t="str">
        <f>IF(K294&gt;=BZ213,"AW"," ")</f>
        <v xml:space="preserve"> </v>
      </c>
      <c r="P294" s="2"/>
      <c r="Q294" s="192" t="s">
        <v>0</v>
      </c>
      <c r="R294" s="192" t="s">
        <v>210</v>
      </c>
      <c r="S294" s="192">
        <f>IF(Q294=B294,8)+IF(Q294=B295,7)+IF(Q294=B296,6)+IF(Q294=B297,5)+IF(Q294=B298,4)+IF(Q294=B299,3)+IF(Q294=B300,2)+IF(Q294=B301,1)+IF(R294=B294,8)+IF(R294=B295,7)+IF(R294=B296,6)+IF(R294=B297,5)+IF(R294=B298,4)+IF(R294=B299,3)+IF(R294=B300,2)+IF(R294=B301,1)</f>
        <v>0</v>
      </c>
      <c r="T294" s="192">
        <f>IF(Q294=J294,8)+IF(Q294=J295,7)+IF(Q294=J296,6)+IF(Q294=J297,5)+IF(Q294=J298,4)+IF(Q294=J299,3)+IF(Q294=J300,2)+IF(Q294=J301,1)+IF(R294=J294,8)+IF(R294=J295,7)+IF(R294=J296,6)+IF(R294=J297,5)+IF(R294=J298,4)+IF(R294=J299,3)+IF(R294=J300,2)+IF(R294=J301,1)</f>
        <v>0</v>
      </c>
      <c r="U294" s="2"/>
      <c r="V294" s="95">
        <f>S294+T294</f>
        <v>0</v>
      </c>
      <c r="W294" s="12"/>
      <c r="X294" s="12"/>
      <c r="Y294" s="12"/>
      <c r="Z294" s="12"/>
      <c r="AA294" s="12"/>
      <c r="AB294" s="191"/>
      <c r="AC294" s="12"/>
      <c r="AD294" s="2"/>
      <c r="AE294" s="2"/>
      <c r="AF294" s="45"/>
      <c r="AG294" s="45"/>
      <c r="AH294" s="45"/>
      <c r="AI294" s="45"/>
      <c r="AJ294" s="45"/>
      <c r="AK294" s="45"/>
      <c r="AL294" s="45"/>
      <c r="AM294" s="45"/>
      <c r="AN294" s="45"/>
      <c r="AO294" s="45"/>
      <c r="AP294" s="45"/>
      <c r="AQ294" s="45"/>
      <c r="AR294" s="45"/>
      <c r="AS294" s="45"/>
      <c r="AT294" s="45"/>
      <c r="AU294" s="45"/>
      <c r="AV294" s="45"/>
      <c r="AW294" s="45"/>
    </row>
    <row r="295" spans="1:60" ht="0.2" customHeight="1">
      <c r="A295" s="9"/>
      <c r="B295" s="106"/>
      <c r="C295" s="97"/>
      <c r="D295" s="41" t="str">
        <f t="shared" ref="D295:D301" si="257">IF(B295=0,"",VLOOKUP(B295,$AU$234:$AW$249,3,FALSE))</f>
        <v/>
      </c>
      <c r="E295" s="41" t="str">
        <f t="shared" ref="E295:E301" si="258">IF(B295=0,"",VLOOKUP(B295,$AU$8:$AW$23,3,FALSE))</f>
        <v/>
      </c>
      <c r="F295" s="64" t="str">
        <f t="shared" ref="F295:F301" si="259">IF(C295="","",IF($AU$264="T"," ",IF($AU$264="F",IF(C295&gt;=$AK$264,"G1",IF(C295&gt;=$AN$264,"G2",IF(C295&gt;=$AQ$264,"G3",IF(C295&gt;=$AT$264,"G4","")))))))</f>
        <v/>
      </c>
      <c r="G295" s="64" t="str">
        <f t="shared" ref="G295:G301" si="260">IF(C295&gt;=BZ214,"AW"," ")</f>
        <v xml:space="preserve"> </v>
      </c>
      <c r="H295" s="426"/>
      <c r="I295" s="9"/>
      <c r="J295" s="106"/>
      <c r="K295" s="97"/>
      <c r="L295" s="41" t="str">
        <f t="shared" ref="L295:L301" si="261">IF(J295=0,"",VLOOKUP(J295,$AU$234:$AW$249,3,FALSE))</f>
        <v/>
      </c>
      <c r="M295" s="41" t="str">
        <f t="shared" ref="M295:M301" si="262">IF(J295=0,"",VLOOKUP(J295,$AU$8:$AW$23,3,FALSE))</f>
        <v/>
      </c>
      <c r="N295" s="64" t="str">
        <f t="shared" ref="N295:N301" si="263">IF(K295="","",IF($AU$264="T"," ",IF($AU$264="F",IF(K295&gt;=$AK$264,"G1",IF(K295&gt;=$AN$264,"G2",IF(K295&gt;=$AQ$264,"G3",IF(K295&gt;=$AT$264,"G4","")))))))</f>
        <v/>
      </c>
      <c r="O295" s="64" t="str">
        <f t="shared" ref="O295:O301" si="264">IF(K295&gt;=BZ214,"AW"," ")</f>
        <v xml:space="preserve"> </v>
      </c>
      <c r="P295" s="2"/>
      <c r="Q295" s="48" t="s">
        <v>190</v>
      </c>
      <c r="R295" s="48" t="s">
        <v>191</v>
      </c>
      <c r="S295" s="48">
        <f>IF(Q295=B294,8)+IF(Q295=B295,7)+IF(Q295=B296,6)+IF(Q295=B297,5)+IF(Q295=B298,4)+IF(Q295=B299,3)+IF(Q295=B300,2)+IF(Q295=B301,1)+IF(R295=B294,8)+IF(R295=B295,7)+IF(R295=B296,6)+IF(R295=B297,5)+IF(R295=B298,4)+IF(R295=B299,3)+IF(R295=B300,2)+IF(R295=B301,1)</f>
        <v>0</v>
      </c>
      <c r="T295" s="48">
        <f>IF(R295=J294,8)+IF(R295=J295,7)+IF(R295=J296,6)+IF(R295=J297,5)+IF(R295=J298,4)+IF(R295=J299,3)+IF(R295=J300,2)+IF(R295=J301,1)+IF(Q295=J294,8)+IF(Q295=J295,7)+IF(Q295=J296,6)+IF(Q295=J297,5)+IF(Q295=J298,4)+IF(Q295=J299,3)+IF(Q295=J300,2)+IF(Q295=J301,1)</f>
        <v>0</v>
      </c>
      <c r="U295" s="2"/>
      <c r="V295" s="12"/>
      <c r="W295" s="12">
        <f>S295+T295</f>
        <v>0</v>
      </c>
      <c r="X295" s="12"/>
      <c r="Y295" s="12"/>
      <c r="Z295" s="12"/>
      <c r="AA295" s="12"/>
      <c r="AB295" s="191"/>
      <c r="AC295" s="12"/>
      <c r="AD295" s="2"/>
      <c r="AE295" s="2"/>
      <c r="AF295" s="45"/>
      <c r="AG295" s="45"/>
      <c r="AH295" s="45"/>
      <c r="AI295" s="45"/>
      <c r="AJ295" s="45"/>
      <c r="AK295" s="45"/>
      <c r="AL295" s="45"/>
      <c r="AM295" s="45"/>
      <c r="AN295" s="45"/>
      <c r="AO295" s="45"/>
      <c r="AP295" s="45"/>
      <c r="AQ295" s="45"/>
      <c r="AR295" s="45"/>
      <c r="AS295" s="45"/>
      <c r="AT295" s="45"/>
      <c r="AU295" s="45"/>
      <c r="AV295" s="45"/>
      <c r="AW295" s="45"/>
    </row>
    <row r="296" spans="1:60" ht="0.2" customHeight="1">
      <c r="A296" s="9"/>
      <c r="B296" s="106"/>
      <c r="C296" s="97"/>
      <c r="D296" s="41" t="str">
        <f t="shared" si="257"/>
        <v/>
      </c>
      <c r="E296" s="41" t="str">
        <f t="shared" si="258"/>
        <v/>
      </c>
      <c r="F296" s="64" t="str">
        <f t="shared" si="259"/>
        <v/>
      </c>
      <c r="G296" s="64" t="str">
        <f t="shared" si="260"/>
        <v xml:space="preserve"> </v>
      </c>
      <c r="H296" s="426"/>
      <c r="I296" s="9"/>
      <c r="J296" s="106"/>
      <c r="K296" s="97"/>
      <c r="L296" s="41" t="str">
        <f t="shared" si="261"/>
        <v/>
      </c>
      <c r="M296" s="41" t="str">
        <f t="shared" si="262"/>
        <v/>
      </c>
      <c r="N296" s="64" t="str">
        <f t="shared" si="263"/>
        <v/>
      </c>
      <c r="O296" s="64" t="str">
        <f t="shared" si="264"/>
        <v xml:space="preserve"> </v>
      </c>
      <c r="P296" s="2"/>
      <c r="Q296" s="48" t="s">
        <v>1</v>
      </c>
      <c r="R296" s="48" t="s">
        <v>209</v>
      </c>
      <c r="S296" s="48">
        <f>IF(Q296=B294,8)+IF(Q296=B295,7)+IF(Q296=B296,6)+IF(Q296=B297,5)+IF(Q296=B298,4)+IF(Q296=B299,3)+IF(Q296=B300,2)+IF(Q296=B301,1)+IF(R296=B294,8)+IF(R296=B295,7)+IF(R296=B296,6)+IF(R296=B297,5)+IF(R296=B298,4)+IF(R296=B299,3)+IF(R296=B300,2)+IF(R296=B301,1)</f>
        <v>0</v>
      </c>
      <c r="T296" s="48">
        <f>IF(R296=J294,8)+IF(R296=J295,7)+IF(R296=J296,6)+IF(R296=J297,5)+IF(R296=J298,4)+IF(R296=J299,3)+IF(R296=J300,2)+IF(R296=J301,1)+IF(Q296=J294,8)+IF(Q296=J295,7)+IF(Q296=J296,6)+IF(Q296=J297,5)+IF(Q296=J298,4)+IF(Q296=J299,3)+IF(Q296=J300,2)+IF(Q296=J301,1)</f>
        <v>0</v>
      </c>
      <c r="U296" s="2"/>
      <c r="V296" s="12"/>
      <c r="W296" s="12"/>
      <c r="X296" s="12">
        <f>S296+T296</f>
        <v>0</v>
      </c>
      <c r="Y296" s="12"/>
      <c r="Z296" s="12"/>
      <c r="AA296" s="12"/>
      <c r="AB296" s="191"/>
      <c r="AC296" s="12"/>
      <c r="AD296" s="2"/>
      <c r="AE296" s="2"/>
      <c r="AF296" s="45"/>
      <c r="AG296" s="45"/>
      <c r="AH296" s="45"/>
      <c r="AI296" s="45"/>
      <c r="AJ296" s="45"/>
      <c r="AK296" s="45"/>
      <c r="AL296" s="45"/>
      <c r="AM296" s="45"/>
      <c r="AN296" s="45"/>
      <c r="AO296" s="45"/>
      <c r="AP296" s="45"/>
      <c r="AQ296" s="45"/>
      <c r="AR296" s="45"/>
      <c r="AS296" s="45"/>
      <c r="AT296" s="45"/>
      <c r="AU296" s="45"/>
      <c r="AV296" s="45"/>
      <c r="AW296" s="45"/>
    </row>
    <row r="297" spans="1:60" ht="0.2" customHeight="1">
      <c r="A297" s="9"/>
      <c r="B297" s="106"/>
      <c r="C297" s="97"/>
      <c r="D297" s="41" t="str">
        <f t="shared" si="257"/>
        <v/>
      </c>
      <c r="E297" s="41" t="str">
        <f t="shared" si="258"/>
        <v/>
      </c>
      <c r="F297" s="64" t="str">
        <f t="shared" si="259"/>
        <v/>
      </c>
      <c r="G297" s="64" t="str">
        <f t="shared" si="260"/>
        <v xml:space="preserve"> </v>
      </c>
      <c r="H297" s="426"/>
      <c r="I297" s="9"/>
      <c r="J297" s="106"/>
      <c r="K297" s="97"/>
      <c r="L297" s="41" t="str">
        <f t="shared" si="261"/>
        <v/>
      </c>
      <c r="M297" s="41" t="str">
        <f t="shared" si="262"/>
        <v/>
      </c>
      <c r="N297" s="64" t="str">
        <f t="shared" si="263"/>
        <v/>
      </c>
      <c r="O297" s="64" t="str">
        <f t="shared" si="264"/>
        <v xml:space="preserve"> </v>
      </c>
      <c r="P297" s="2"/>
      <c r="Q297" s="264" t="s">
        <v>258</v>
      </c>
      <c r="R297" s="264" t="s">
        <v>259</v>
      </c>
      <c r="S297" s="48">
        <f>IF(Q297=B294,8)+IF(Q297=B295,7)+IF(Q297=B296,6)+IF(Q297=B297,5)+IF(Q297=B298,4)+IF(Q297=B299,3)+IF(Q297=B300,2)+IF(Q297=B301,1)+IF(R297=B294,8)+IF(R297=B295,7)+IF(R297=B296,6)+IF(R297=B297,5)+IF(R297=B298,4)+IF(R297=B299,3)+IF(R297=B300,2)+IF(R297=B301,1)</f>
        <v>0</v>
      </c>
      <c r="T297" s="48">
        <f>IF(R297=J294,8)+IF(R297=J295,7)+IF(R297=J296,6)+IF(R297=J297,5)+IF(R297=J298,4)+IF(R297=J299,3)+IF(R297=J300,2)+IF(R297=J301,1)+IF(Q297=J294,8)+IF(Q297=J295,7)+IF(Q297=J296,6)+IF(Q297=J297,5)+IF(Q297=J298,4)+IF(Q297=J299,3)+IF(Q297=J300,2)+IF(Q297=J301,1)</f>
        <v>0</v>
      </c>
      <c r="U297" s="2"/>
      <c r="V297" s="12"/>
      <c r="W297" s="12"/>
      <c r="X297" s="12"/>
      <c r="Y297" s="12">
        <f>S297+T297</f>
        <v>0</v>
      </c>
      <c r="Z297" s="12"/>
      <c r="AA297" s="12"/>
      <c r="AB297" s="191"/>
      <c r="AC297" s="12"/>
      <c r="AD297" s="2"/>
      <c r="AE297" s="2"/>
      <c r="AF297" s="45"/>
      <c r="AG297" s="45"/>
      <c r="AH297" s="45"/>
      <c r="AI297" s="45"/>
      <c r="AJ297" s="45"/>
      <c r="AK297" s="45"/>
      <c r="AL297" s="45"/>
      <c r="AM297" s="45"/>
      <c r="AN297" s="45"/>
      <c r="AO297" s="45"/>
      <c r="AP297" s="45"/>
      <c r="AQ297" s="45"/>
      <c r="AR297" s="45"/>
      <c r="AS297" s="45"/>
      <c r="AT297" s="45"/>
      <c r="AU297" s="45"/>
      <c r="AV297" s="45"/>
      <c r="AW297" s="45"/>
    </row>
    <row r="298" spans="1:60" ht="0.2" customHeight="1">
      <c r="A298" s="9"/>
      <c r="B298" s="106"/>
      <c r="C298" s="97"/>
      <c r="D298" s="41" t="str">
        <f t="shared" si="257"/>
        <v/>
      </c>
      <c r="E298" s="41" t="str">
        <f t="shared" si="258"/>
        <v/>
      </c>
      <c r="F298" s="64" t="str">
        <f t="shared" si="259"/>
        <v/>
      </c>
      <c r="G298" s="64" t="str">
        <f t="shared" si="260"/>
        <v xml:space="preserve"> </v>
      </c>
      <c r="H298" s="426"/>
      <c r="I298" s="9"/>
      <c r="J298" s="106"/>
      <c r="K298" s="97"/>
      <c r="L298" s="41" t="str">
        <f t="shared" si="261"/>
        <v/>
      </c>
      <c r="M298" s="41" t="str">
        <f t="shared" si="262"/>
        <v/>
      </c>
      <c r="N298" s="64" t="str">
        <f t="shared" si="263"/>
        <v/>
      </c>
      <c r="O298" s="64" t="str">
        <f t="shared" si="264"/>
        <v xml:space="preserve"> </v>
      </c>
      <c r="P298" s="2"/>
      <c r="Q298" s="48" t="s">
        <v>20</v>
      </c>
      <c r="R298" s="48" t="s">
        <v>19</v>
      </c>
      <c r="S298" s="48">
        <f>IF(Q298=B294,8)+IF(Q298=B295,7)+IF(Q298=B296,6)+IF(Q298=B297,5)+IF(Q298=B298,4)+IF(Q298=B299,3)+IF(Q298=B300,2)+IF(Q298=B301,1)+IF(R298=B294,8)+IF(R298=B295,7)+IF(R298=B296,6)+IF(R298=B297,5)+IF(R298=B298,4)+IF(R298=B299,3)+IF(R298=B300,2)+IF(R298=B301,1)</f>
        <v>0</v>
      </c>
      <c r="T298" s="48">
        <f>IF(R298=J294,8)+IF(R298=J295,7)+IF(R298=J296,6)+IF(R298=J297,5)+IF(R298=J298,4)+IF(R298=J299,3)+IF(R298=J300,2)+IF(R298=J301,1)+IF(Q298=J294,8)+IF(Q298=J295,7)+IF(Q298=J296,6)+IF(Q298=J297,5)+IF(Q298=J298,4)+IF(Q298=J299,3)+IF(Q298=J300,2)+IF(Q298=J301,1)</f>
        <v>0</v>
      </c>
      <c r="U298" s="2"/>
      <c r="V298" s="12"/>
      <c r="W298" s="12"/>
      <c r="X298" s="12"/>
      <c r="Y298" s="12"/>
      <c r="Z298" s="12">
        <f>S298+T298</f>
        <v>0</v>
      </c>
      <c r="AA298" s="12"/>
      <c r="AB298" s="191"/>
      <c r="AC298" s="12"/>
      <c r="AD298" s="2"/>
      <c r="AE298" s="2"/>
    </row>
    <row r="299" spans="1:60" ht="0.2" customHeight="1">
      <c r="A299" s="9"/>
      <c r="B299" s="106"/>
      <c r="C299" s="97"/>
      <c r="D299" s="41" t="str">
        <f t="shared" si="257"/>
        <v/>
      </c>
      <c r="E299" s="41" t="str">
        <f t="shared" si="258"/>
        <v/>
      </c>
      <c r="F299" s="64" t="str">
        <f t="shared" si="259"/>
        <v/>
      </c>
      <c r="G299" s="64" t="str">
        <f t="shared" si="260"/>
        <v xml:space="preserve"> </v>
      </c>
      <c r="H299" s="426"/>
      <c r="I299" s="9"/>
      <c r="J299" s="106"/>
      <c r="K299" s="97"/>
      <c r="L299" s="41" t="str">
        <f t="shared" si="261"/>
        <v/>
      </c>
      <c r="M299" s="41" t="str">
        <f t="shared" si="262"/>
        <v/>
      </c>
      <c r="N299" s="64" t="str">
        <f t="shared" si="263"/>
        <v/>
      </c>
      <c r="O299" s="64" t="str">
        <f t="shared" si="264"/>
        <v xml:space="preserve"> </v>
      </c>
      <c r="P299" s="2"/>
      <c r="Q299" s="48" t="s">
        <v>188</v>
      </c>
      <c r="R299" s="48" t="s">
        <v>189</v>
      </c>
      <c r="S299" s="48">
        <f>IF(Q299=B294,8)+IF(Q299=B295,7)+IF(Q299=B296,6)+IF(Q299=B297,5)+IF(Q299=B298,4)+IF(Q299=B299,3)+IF(Q299=B300,2)+IF(Q299=B301,1)+IF(R299=B294,8)+IF(R299=B295,7)+IF(R299=B296,6)+IF(R299=B297,5)+IF(R299=B298,4)+IF(R299=B299,3)+IF(R299=B300,2)+IF(R299=B301,1)</f>
        <v>0</v>
      </c>
      <c r="T299" s="48">
        <f>IF(R299=J294,8)+IF(R299=J295,7)+IF(R299=J296,6)+IF(R299=J297,5)+IF(R299=J298,4)+IF(R299=J299,3)+IF(R299=J300,2)+IF(R299=J301,1)+IF(Q299=J294,8)+IF(Q299=J295,7)+IF(Q299=J296,6)+IF(Q299=J297,5)+IF(Q299=J298,4)+IF(Q299=J299,3)+IF(Q299=J300,2)+IF(Q299=J301,1)</f>
        <v>0</v>
      </c>
      <c r="U299" s="2"/>
      <c r="V299" s="12"/>
      <c r="W299" s="12"/>
      <c r="X299" s="12"/>
      <c r="Y299" s="12"/>
      <c r="Z299" s="12"/>
      <c r="AA299" s="12">
        <f>S299+T299</f>
        <v>0</v>
      </c>
      <c r="AB299" s="191"/>
      <c r="AC299" s="12"/>
      <c r="AD299" s="2"/>
      <c r="AE299" s="2"/>
    </row>
    <row r="300" spans="1:60" ht="0.2" customHeight="1">
      <c r="A300" s="9"/>
      <c r="B300" s="106"/>
      <c r="C300" s="97"/>
      <c r="D300" s="41" t="str">
        <f t="shared" si="257"/>
        <v/>
      </c>
      <c r="E300" s="41" t="str">
        <f t="shared" si="258"/>
        <v/>
      </c>
      <c r="F300" s="64" t="str">
        <f t="shared" si="259"/>
        <v/>
      </c>
      <c r="G300" s="64" t="str">
        <f t="shared" si="260"/>
        <v xml:space="preserve"> </v>
      </c>
      <c r="H300" s="426"/>
      <c r="I300" s="9"/>
      <c r="J300" s="106"/>
      <c r="K300" s="97"/>
      <c r="L300" s="41" t="str">
        <f t="shared" si="261"/>
        <v/>
      </c>
      <c r="M300" s="41" t="str">
        <f t="shared" si="262"/>
        <v/>
      </c>
      <c r="N300" s="64" t="str">
        <f t="shared" si="263"/>
        <v/>
      </c>
      <c r="O300" s="64" t="str">
        <f t="shared" si="264"/>
        <v xml:space="preserve"> </v>
      </c>
      <c r="P300" s="2"/>
      <c r="Q300" s="48" t="s">
        <v>227</v>
      </c>
      <c r="R300" s="48" t="s">
        <v>228</v>
      </c>
      <c r="S300" s="48">
        <f>IF(Q300=B294,8)+IF(Q300=B295,7)+IF(Q300=B296,6)+IF(Q300=B297,5)+IF(Q300=B298,4)+IF(Q300=B299,3)+IF(Q300=B300,2)+IF(Q300=B301,1)+IF(R300=B294,8)+IF(R300=B295,7)+IF(R300=B296,6)+IF(R300=B297,5)+IF(R300=B298,4)+IF(R300=B299,3)+IF(R300=B300,2)+IF(R300=B301,1)</f>
        <v>0</v>
      </c>
      <c r="T300" s="48">
        <f>IF(R300=J294,8)+IF(R300=J295,7)+IF(R300=J296,6)+IF(R300=J297,5)+IF(R300=J298,4)+IF(R300=J299,3)+IF(R300=J300,2)+IF(R300=J301,1)+IF(Q300=J294,8)+IF(Q300=J295,7)+IF(Q300=J296,6)+IF(Q300=J297,5)+IF(Q300=J298,4)+IF(Q300=J299,3)+IF(Q300=J300,2)+IF(Q300=J301,1)</f>
        <v>0</v>
      </c>
      <c r="U300" s="2"/>
      <c r="V300" s="12"/>
      <c r="W300" s="12"/>
      <c r="X300" s="12"/>
      <c r="Y300" s="12"/>
      <c r="Z300" s="12"/>
      <c r="AA300" s="12"/>
      <c r="AB300" s="191">
        <f>S300+T300</f>
        <v>0</v>
      </c>
      <c r="AC300" s="12"/>
      <c r="AD300" s="2"/>
      <c r="AE300" s="2"/>
    </row>
    <row r="301" spans="1:60" ht="0.2" customHeight="1">
      <c r="A301" s="9"/>
      <c r="B301" s="106"/>
      <c r="C301" s="97"/>
      <c r="D301" s="41" t="str">
        <f t="shared" si="257"/>
        <v/>
      </c>
      <c r="E301" s="41" t="str">
        <f t="shared" si="258"/>
        <v/>
      </c>
      <c r="F301" s="64" t="str">
        <f t="shared" si="259"/>
        <v/>
      </c>
      <c r="G301" s="64" t="str">
        <f t="shared" si="260"/>
        <v xml:space="preserve"> </v>
      </c>
      <c r="H301" s="427"/>
      <c r="I301" s="9"/>
      <c r="J301" s="106"/>
      <c r="K301" s="97"/>
      <c r="L301" s="41" t="str">
        <f t="shared" si="261"/>
        <v/>
      </c>
      <c r="M301" s="41" t="str">
        <f t="shared" si="262"/>
        <v/>
      </c>
      <c r="N301" s="64" t="str">
        <f t="shared" si="263"/>
        <v/>
      </c>
      <c r="O301" s="64" t="str">
        <f t="shared" si="264"/>
        <v xml:space="preserve"> </v>
      </c>
      <c r="P301" s="2"/>
      <c r="Q301" s="48" t="s">
        <v>208</v>
      </c>
      <c r="R301" s="48" t="s">
        <v>211</v>
      </c>
      <c r="S301" s="48">
        <f>IF(Q301=B294,8)+IF(Q301=B295,7)+IF(Q301=B296,6)+IF(Q301=B297,5)+IF(Q301=B298,4)+IF(Q301=B299,3)+IF(Q301=B300,2)+IF(Q301=B301,1)+IF(R301=B294,8)+IF(R301=B295,7)+IF(R301=B296,6)+IF(R301=B297,5)+IF(R301=B298,4)+IF(R301=B299,3)+IF(R301=B300,2)+IF(R301=B301,1)</f>
        <v>0</v>
      </c>
      <c r="T301" s="48">
        <f>IF(R301=J294,8)+IF(R301=J295,7)+IF(R301=J296,6)+IF(R301=J297,5)+IF(R301=J298,4)+IF(R301=J299,3)+IF(R301=J300,2)+IF(R301=J301,1)+IF(Q301=J294,8)+IF(Q301=J295,7)+IF(Q301=J296,6)+IF(Q301=J297,5)+IF(Q301=J298,4)+IF(Q301=J299,3)+IF(Q301=J300,2)+IF(Q301=J301,1)</f>
        <v>0</v>
      </c>
      <c r="U301" s="2"/>
      <c r="V301" s="12"/>
      <c r="W301" s="12"/>
      <c r="X301" s="12"/>
      <c r="Y301" s="12"/>
      <c r="Z301" s="12"/>
      <c r="AA301" s="12"/>
      <c r="AB301" s="191"/>
      <c r="AC301" s="12">
        <f>S301+T301</f>
        <v>0</v>
      </c>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row>
    <row r="302" spans="1:60" ht="18.95" customHeight="1">
      <c r="A302" s="206" t="s">
        <v>0</v>
      </c>
      <c r="B302" s="422" t="s">
        <v>176</v>
      </c>
      <c r="C302" s="423"/>
      <c r="D302" s="423"/>
      <c r="E302" s="423"/>
      <c r="F302" s="423"/>
      <c r="G302" s="424"/>
      <c r="H302" s="207"/>
      <c r="I302" s="206" t="s">
        <v>1</v>
      </c>
      <c r="J302" s="422" t="str">
        <f>B302</f>
        <v>UNDER 17 MEN SHOT</v>
      </c>
      <c r="K302" s="423"/>
      <c r="L302" s="423"/>
      <c r="M302" s="423"/>
      <c r="N302" s="423"/>
      <c r="O302" s="424"/>
      <c r="P302" s="2"/>
      <c r="Q302" s="96"/>
      <c r="R302" s="96"/>
      <c r="S302" s="48"/>
      <c r="T302" s="48"/>
      <c r="U302" s="2"/>
      <c r="V302" s="12"/>
      <c r="W302" s="12"/>
      <c r="X302" s="12"/>
      <c r="Y302" s="12"/>
      <c r="Z302" s="12"/>
      <c r="AA302" s="12"/>
      <c r="AB302" s="191"/>
      <c r="AC302" s="1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row>
    <row r="303" spans="1:60" ht="18.95" customHeight="1">
      <c r="A303" s="9">
        <v>1</v>
      </c>
      <c r="B303" s="37"/>
      <c r="C303" s="97"/>
      <c r="D303" s="41" t="str">
        <f>IF(B303=0,"",VLOOKUP(B303,$AL$234:$AN$249,3,FALSE))</f>
        <v/>
      </c>
      <c r="E303" s="41" t="str">
        <f>IF(B303=0,"",VLOOKUP(B303,$AU$8:$AW$23,3,FALSE))</f>
        <v/>
      </c>
      <c r="F303" s="64" t="str">
        <f>IF(C303="","",IF($AU$263="T"," ",IF($AU$263="F",IF(C303&gt;=$AK$263,"G1",IF(C303&gt;=$AN$263,"G2",IF(C303&gt;=$AQ$263,"G3",IF(C303&gt;=$AT$263,"G4","")))))))</f>
        <v/>
      </c>
      <c r="G303" s="64" t="str">
        <f t="shared" ref="G303:G310" si="265">IF(C303&gt;=BV213,"AW"," ")</f>
        <v xml:space="preserve"> </v>
      </c>
      <c r="H303" s="425"/>
      <c r="I303" s="9">
        <v>1</v>
      </c>
      <c r="J303" s="37"/>
      <c r="K303" s="97"/>
      <c r="L303" s="41" t="str">
        <f>IF(J303=0,"",VLOOKUP(J303,$AL$234:$AN$249,3,FALSE))</f>
        <v/>
      </c>
      <c r="M303" s="41" t="str">
        <f>IF(J303=0,"",VLOOKUP(J303,$AU$8:$AW$23,3,FALSE))</f>
        <v/>
      </c>
      <c r="N303" s="64" t="str">
        <f>IF(K303="","",IF($AU$263="T"," ",IF($AU$263="F",IF(K303&gt;=$AK$263,"G1",IF(K303&gt;=$AN$263,"G2",IF(K303&gt;=$AQ$263,"G3",IF(K303&gt;=$AT$263,"G4","")))))))</f>
        <v/>
      </c>
      <c r="O303" s="64" t="str">
        <f t="shared" ref="O303:O310" si="266">IF(K303&gt;=BV213,"AW"," ")</f>
        <v xml:space="preserve"> </v>
      </c>
      <c r="P303" s="2"/>
      <c r="Q303" s="192" t="s">
        <v>0</v>
      </c>
      <c r="R303" s="192" t="s">
        <v>210</v>
      </c>
      <c r="S303" s="192">
        <f>IF(Q303=B303,8)+IF(Q303=B304,7)+IF(Q303=B305,6)+IF(Q303=B306,5)+IF(Q303=B307,4)+IF(Q303=B308,3)+IF(Q303=B309,2)+IF(Q303=B310,1)+IF(R303=B303,8)+IF(R303=B304,7)+IF(R303=B305,6)+IF(R303=B306,5)+IF(R303=B307,4)+IF(R303=B308,3)+IF(R303=B309,2)+IF(R303=B310,1)</f>
        <v>0</v>
      </c>
      <c r="T303" s="192">
        <f>IF(Q303=J303,8)+IF(Q303=J304,7)+IF(Q303=J305,6)+IF(Q303=J306,5)+IF(Q303=J307,4)+IF(Q303=J308,3)+IF(Q303=J309,2)+IF(Q303=J310,1)+IF(R303=J303,8)+IF(R303=J304,7)+IF(R303=J305,6)+IF(R303=J306,5)+IF(R303=J307,4)+IF(R303=J308,3)+IF(R303=J309,2)+IF(R303=J310,1)</f>
        <v>0</v>
      </c>
      <c r="U303" s="2"/>
      <c r="V303" s="95">
        <f>S303+T303</f>
        <v>0</v>
      </c>
      <c r="W303" s="12"/>
      <c r="X303" s="12"/>
      <c r="Y303" s="12"/>
      <c r="Z303" s="12"/>
      <c r="AA303" s="12"/>
      <c r="AB303" s="191"/>
      <c r="AC303" s="12"/>
      <c r="AD303" s="2"/>
      <c r="AE303" s="2"/>
      <c r="AF303" s="6"/>
      <c r="AG303" s="6"/>
      <c r="AH303" s="2"/>
      <c r="AI303" s="6"/>
      <c r="AJ303" s="6"/>
      <c r="AK303" s="2"/>
      <c r="AL303" s="6"/>
      <c r="AM303" s="6"/>
      <c r="AN303" s="2"/>
      <c r="AO303" s="6"/>
      <c r="AP303" s="6"/>
      <c r="AQ303" s="2"/>
      <c r="AR303" s="6"/>
      <c r="AS303" s="6"/>
      <c r="AT303" s="2"/>
      <c r="AU303" s="6"/>
      <c r="AV303" s="6"/>
      <c r="AW303" s="2"/>
      <c r="AX303" s="6"/>
      <c r="AY303" s="6"/>
      <c r="AZ303" s="2"/>
      <c r="BA303" s="2"/>
      <c r="BB303" s="2"/>
      <c r="BC303" s="2"/>
      <c r="BD303" s="2"/>
      <c r="BE303" s="2"/>
      <c r="BF303" s="2"/>
      <c r="BG303" s="2"/>
      <c r="BH303" s="2"/>
    </row>
    <row r="304" spans="1:60" ht="18.95" customHeight="1">
      <c r="A304" s="9">
        <v>2</v>
      </c>
      <c r="B304" s="37"/>
      <c r="C304" s="97"/>
      <c r="D304" s="41" t="str">
        <f t="shared" ref="D304:D310" si="267">IF(B304=0,"",VLOOKUP(B304,$AL$234:$AN$249,3,FALSE))</f>
        <v/>
      </c>
      <c r="E304" s="41" t="str">
        <f t="shared" ref="E304:E310" si="268">IF(B304=0,"",VLOOKUP(B304,$AU$8:$AW$23,3,FALSE))</f>
        <v/>
      </c>
      <c r="F304" s="64" t="str">
        <f t="shared" ref="F304:F310" si="269">IF(C304="","",IF($AU$263="T"," ",IF($AU$263="F",IF(C304&gt;=$AK$263,"G1",IF(C304&gt;=$AN$263,"G2",IF(C304&gt;=$AQ$263,"G3",IF(C304&gt;=$AT$263,"G4","")))))))</f>
        <v/>
      </c>
      <c r="G304" s="64" t="str">
        <f t="shared" si="265"/>
        <v xml:space="preserve"> </v>
      </c>
      <c r="H304" s="426"/>
      <c r="I304" s="9">
        <v>2</v>
      </c>
      <c r="J304" s="37"/>
      <c r="K304" s="97"/>
      <c r="L304" s="41" t="str">
        <f t="shared" ref="L304:L310" si="270">IF(J304=0,"",VLOOKUP(J304,$AL$234:$AN$249,3,FALSE))</f>
        <v/>
      </c>
      <c r="M304" s="41" t="str">
        <f t="shared" ref="M304:M310" si="271">IF(J304=0,"",VLOOKUP(J304,$AU$8:$AW$23,3,FALSE))</f>
        <v/>
      </c>
      <c r="N304" s="64" t="str">
        <f t="shared" ref="N304:N310" si="272">IF(K304="","",IF($AU$263="T"," ",IF($AU$263="F",IF(K304&gt;=$AK$263,"G1",IF(K304&gt;=$AN$263,"G2",IF(K304&gt;=$AQ$263,"G3",IF(K304&gt;=$AT$263,"G4","")))))))</f>
        <v/>
      </c>
      <c r="O304" s="64" t="str">
        <f t="shared" si="266"/>
        <v xml:space="preserve"> </v>
      </c>
      <c r="P304" s="2"/>
      <c r="Q304" s="48" t="s">
        <v>190</v>
      </c>
      <c r="R304" s="48" t="s">
        <v>191</v>
      </c>
      <c r="S304" s="48">
        <f>IF(Q304=B303,8)+IF(Q304=B304,7)+IF(Q304=B305,6)+IF(Q304=B306,5)+IF(Q304=B307,4)+IF(Q304=B308,3)+IF(Q304=B309,2)+IF(Q304=B310,1)+IF(R304=B303,8)+IF(R304=B304,7)+IF(R304=B305,6)+IF(R304=B306,5)+IF(R304=B307,4)+IF(R304=B308,3)+IF(R304=B309,2)+IF(R304=B310,1)</f>
        <v>0</v>
      </c>
      <c r="T304" s="48">
        <f>IF(R304=J303,8)+IF(R304=J304,7)+IF(R304=J305,6)+IF(R304=J306,5)+IF(R304=J307,4)+IF(R304=J308,3)+IF(R304=J309,2)+IF(R304=J310,1)+IF(Q304=J303,8)+IF(Q304=J304,7)+IF(Q304=J305,6)+IF(Q304=J306,5)+IF(Q304=J307,4)+IF(Q304=J308,3)+IF(Q304=J309,2)+IF(Q304=J310,1)</f>
        <v>0</v>
      </c>
      <c r="U304" s="2"/>
      <c r="V304" s="12"/>
      <c r="W304" s="12">
        <f>S304+T304</f>
        <v>0</v>
      </c>
      <c r="X304" s="12"/>
      <c r="Y304" s="12"/>
      <c r="Z304" s="12"/>
      <c r="AA304" s="12"/>
      <c r="AB304" s="191"/>
      <c r="AC304" s="1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row>
    <row r="305" spans="1:60" ht="18.95" customHeight="1">
      <c r="A305" s="9">
        <v>3</v>
      </c>
      <c r="B305" s="37"/>
      <c r="C305" s="97"/>
      <c r="D305" s="41" t="str">
        <f t="shared" si="267"/>
        <v/>
      </c>
      <c r="E305" s="41" t="str">
        <f t="shared" si="268"/>
        <v/>
      </c>
      <c r="F305" s="64" t="str">
        <f t="shared" si="269"/>
        <v/>
      </c>
      <c r="G305" s="64" t="str">
        <f t="shared" si="265"/>
        <v xml:space="preserve"> </v>
      </c>
      <c r="H305" s="426"/>
      <c r="I305" s="9">
        <v>3</v>
      </c>
      <c r="J305" s="106"/>
      <c r="K305" s="97"/>
      <c r="L305" s="41" t="str">
        <f t="shared" si="270"/>
        <v/>
      </c>
      <c r="M305" s="41" t="str">
        <f t="shared" si="271"/>
        <v/>
      </c>
      <c r="N305" s="64" t="str">
        <f t="shared" si="272"/>
        <v/>
      </c>
      <c r="O305" s="64" t="str">
        <f t="shared" si="266"/>
        <v xml:space="preserve"> </v>
      </c>
      <c r="P305" s="2"/>
      <c r="Q305" s="48" t="s">
        <v>1</v>
      </c>
      <c r="R305" s="48" t="s">
        <v>209</v>
      </c>
      <c r="S305" s="48">
        <f>IF(Q305=B303,8)+IF(Q305=B304,7)+IF(Q305=B305,6)+IF(Q305=B306,5)+IF(Q305=B307,4)+IF(Q305=B308,3)+IF(Q305=B309,2)+IF(Q305=B310,1)+IF(R305=B303,8)+IF(R305=B304,7)+IF(R305=B305,6)+IF(R305=B306,5)+IF(R305=B307,4)+IF(R305=B308,3)+IF(R305=B309,2)+IF(R305=B310,1)</f>
        <v>0</v>
      </c>
      <c r="T305" s="48">
        <f>IF(R305=J303,8)+IF(R305=J304,7)+IF(R305=J305,6)+IF(R305=J306,5)+IF(R305=J307,4)+IF(R305=J308,3)+IF(R305=J309,2)+IF(R305=J310,1)+IF(Q305=J303,8)+IF(Q305=J304,7)+IF(Q305=J305,6)+IF(Q305=J306,5)+IF(Q305=J307,4)+IF(Q305=J308,3)+IF(Q305=J309,2)+IF(Q305=J310,1)</f>
        <v>0</v>
      </c>
      <c r="U305" s="2"/>
      <c r="V305" s="12"/>
      <c r="W305" s="12"/>
      <c r="X305" s="12">
        <f>S305+T305</f>
        <v>0</v>
      </c>
      <c r="Y305" s="12"/>
      <c r="Z305" s="12"/>
      <c r="AA305" s="12"/>
      <c r="AB305" s="191"/>
      <c r="AC305" s="1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row>
    <row r="306" spans="1:60" ht="18.95" customHeight="1">
      <c r="A306" s="9">
        <v>4</v>
      </c>
      <c r="B306" s="106"/>
      <c r="C306" s="97"/>
      <c r="D306" s="41" t="str">
        <f t="shared" si="267"/>
        <v/>
      </c>
      <c r="E306" s="41" t="str">
        <f t="shared" si="268"/>
        <v/>
      </c>
      <c r="F306" s="64" t="str">
        <f t="shared" si="269"/>
        <v/>
      </c>
      <c r="G306" s="64" t="str">
        <f t="shared" si="265"/>
        <v xml:space="preserve"> </v>
      </c>
      <c r="H306" s="426"/>
      <c r="I306" s="9">
        <v>4</v>
      </c>
      <c r="J306" s="106"/>
      <c r="K306" s="97"/>
      <c r="L306" s="41" t="str">
        <f t="shared" si="270"/>
        <v/>
      </c>
      <c r="M306" s="41" t="str">
        <f t="shared" si="271"/>
        <v/>
      </c>
      <c r="N306" s="64" t="str">
        <f t="shared" si="272"/>
        <v/>
      </c>
      <c r="O306" s="64" t="str">
        <f t="shared" si="266"/>
        <v xml:space="preserve"> </v>
      </c>
      <c r="P306" s="2"/>
      <c r="Q306" s="264" t="s">
        <v>258</v>
      </c>
      <c r="R306" s="264" t="s">
        <v>259</v>
      </c>
      <c r="S306" s="48">
        <f>IF(Q306=B303,8)+IF(Q306=B304,7)+IF(Q306=B305,6)+IF(Q306=B306,5)+IF(Q306=B307,4)+IF(Q306=B308,3)+IF(Q306=B309,2)+IF(Q306=B310,1)+IF(R306=B303,8)+IF(R306=B304,7)+IF(R306=B305,6)+IF(R306=B306,5)+IF(R306=B307,4)+IF(R306=B308,3)+IF(R306=B309,2)+IF(R306=B310,1)</f>
        <v>0</v>
      </c>
      <c r="T306" s="48">
        <f>IF(R306=J303,8)+IF(R306=J304,7)+IF(R306=J305,6)+IF(R306=J306,5)+IF(R306=J307,4)+IF(R306=J308,3)+IF(R306=J309,2)+IF(R306=J310,1)+IF(Q306=J303,8)+IF(Q306=J304,7)+IF(Q306=J305,6)+IF(Q306=J306,5)+IF(Q306=J307,4)+IF(Q306=J308,3)+IF(Q306=J309,2)+IF(Q306=J310,1)</f>
        <v>0</v>
      </c>
      <c r="U306" s="2"/>
      <c r="V306" s="12"/>
      <c r="W306" s="12"/>
      <c r="X306" s="12"/>
      <c r="Y306" s="12">
        <f>S306+T306</f>
        <v>0</v>
      </c>
      <c r="Z306" s="12"/>
      <c r="AA306" s="12"/>
      <c r="AB306" s="191"/>
      <c r="AC306" s="1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row>
    <row r="307" spans="1:60" ht="18.95" customHeight="1">
      <c r="A307" s="9">
        <v>5</v>
      </c>
      <c r="B307" s="106"/>
      <c r="C307" s="97"/>
      <c r="D307" s="41" t="str">
        <f t="shared" si="267"/>
        <v/>
      </c>
      <c r="E307" s="41" t="str">
        <f t="shared" si="268"/>
        <v/>
      </c>
      <c r="F307" s="64" t="str">
        <f t="shared" si="269"/>
        <v/>
      </c>
      <c r="G307" s="64" t="str">
        <f t="shared" si="265"/>
        <v xml:space="preserve"> </v>
      </c>
      <c r="H307" s="426"/>
      <c r="I307" s="9">
        <v>5</v>
      </c>
      <c r="J307" s="106"/>
      <c r="K307" s="97"/>
      <c r="L307" s="41" t="str">
        <f t="shared" si="270"/>
        <v/>
      </c>
      <c r="M307" s="41" t="str">
        <f t="shared" si="271"/>
        <v/>
      </c>
      <c r="N307" s="64" t="str">
        <f t="shared" si="272"/>
        <v/>
      </c>
      <c r="O307" s="64" t="str">
        <f t="shared" si="266"/>
        <v xml:space="preserve"> </v>
      </c>
      <c r="P307" s="2"/>
      <c r="Q307" s="48" t="s">
        <v>20</v>
      </c>
      <c r="R307" s="48" t="s">
        <v>19</v>
      </c>
      <c r="S307" s="48">
        <f>IF(Q307=B303,8)+IF(Q307=B304,7)+IF(Q307=B305,6)+IF(Q307=B306,5)+IF(Q307=B307,4)+IF(Q307=B308,3)+IF(Q307=B309,2)+IF(Q307=B310,1)+IF(R307=B303,8)+IF(R307=B304,7)+IF(R307=B305,6)+IF(R307=B306,5)+IF(R307=B307,4)+IF(R307=B308,3)+IF(R307=B309,2)+IF(R307=B310,1)</f>
        <v>0</v>
      </c>
      <c r="T307" s="48">
        <f>IF(R307=J303,8)+IF(R307=J304,7)+IF(R307=J305,6)+IF(R307=J306,5)+IF(R307=J307,4)+IF(R307=J308,3)+IF(R307=J309,2)+IF(R307=J310,1)+IF(Q307=J303,8)+IF(Q307=J304,7)+IF(Q307=J305,6)+IF(Q307=J306,5)+IF(Q307=J307,4)+IF(Q307=J308,3)+IF(Q307=J309,2)+IF(Q307=J310,1)</f>
        <v>0</v>
      </c>
      <c r="U307" s="2"/>
      <c r="V307" s="12"/>
      <c r="W307" s="12"/>
      <c r="X307" s="12"/>
      <c r="Y307" s="12"/>
      <c r="Z307" s="12">
        <f>S307+T307</f>
        <v>0</v>
      </c>
      <c r="AA307" s="12"/>
      <c r="AB307" s="191"/>
      <c r="AC307" s="1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row>
    <row r="308" spans="1:60" ht="18.95" customHeight="1">
      <c r="A308" s="9">
        <v>6</v>
      </c>
      <c r="B308" s="106"/>
      <c r="C308" s="97"/>
      <c r="D308" s="41" t="str">
        <f t="shared" si="267"/>
        <v/>
      </c>
      <c r="E308" s="41" t="str">
        <f t="shared" si="268"/>
        <v/>
      </c>
      <c r="F308" s="64" t="str">
        <f t="shared" si="269"/>
        <v/>
      </c>
      <c r="G308" s="64" t="str">
        <f t="shared" si="265"/>
        <v xml:space="preserve"> </v>
      </c>
      <c r="H308" s="426"/>
      <c r="I308" s="9">
        <v>6</v>
      </c>
      <c r="J308" s="106"/>
      <c r="K308" s="97"/>
      <c r="L308" s="41" t="str">
        <f t="shared" si="270"/>
        <v/>
      </c>
      <c r="M308" s="41" t="str">
        <f t="shared" si="271"/>
        <v/>
      </c>
      <c r="N308" s="64" t="str">
        <f t="shared" si="272"/>
        <v/>
      </c>
      <c r="O308" s="64" t="str">
        <f t="shared" si="266"/>
        <v xml:space="preserve"> </v>
      </c>
      <c r="P308" s="2"/>
      <c r="Q308" s="48" t="s">
        <v>188</v>
      </c>
      <c r="R308" s="48" t="s">
        <v>189</v>
      </c>
      <c r="S308" s="48">
        <f>IF(Q308=B303,8)+IF(Q308=B304,7)+IF(Q308=B305,6)+IF(Q308=B306,5)+IF(Q308=B307,4)+IF(Q308=B308,3)+IF(Q308=B309,2)+IF(Q308=B310,1)+IF(R308=B303,8)+IF(R308=B304,7)+IF(R308=B305,6)+IF(R308=B306,5)+IF(R308=B307,4)+IF(R308=B308,3)+IF(R308=B309,2)+IF(R308=B310,1)</f>
        <v>0</v>
      </c>
      <c r="T308" s="48">
        <f>IF(R308=J303,8)+IF(R308=J304,7)+IF(R308=J305,6)+IF(R308=J306,5)+IF(R308=J307,4)+IF(R308=J308,3)+IF(R308=J309,2)+IF(R308=J310,1)+IF(Q308=J303,8)+IF(Q308=J304,7)+IF(Q308=J305,6)+IF(Q308=J306,5)+IF(Q308=J307,4)+IF(Q308=J308,3)+IF(Q308=J309,2)+IF(Q308=J310,1)</f>
        <v>0</v>
      </c>
      <c r="U308" s="2"/>
      <c r="V308" s="12"/>
      <c r="W308" s="12"/>
      <c r="X308" s="12"/>
      <c r="Y308" s="12"/>
      <c r="Z308" s="12"/>
      <c r="AA308" s="12">
        <f>S308+T308</f>
        <v>0</v>
      </c>
      <c r="AB308" s="191"/>
      <c r="AC308" s="1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row>
    <row r="309" spans="1:60" ht="18.95" customHeight="1">
      <c r="A309" s="9">
        <v>7</v>
      </c>
      <c r="B309" s="106"/>
      <c r="C309" s="97"/>
      <c r="D309" s="41" t="str">
        <f t="shared" si="267"/>
        <v/>
      </c>
      <c r="E309" s="41" t="str">
        <f t="shared" si="268"/>
        <v/>
      </c>
      <c r="F309" s="64" t="str">
        <f t="shared" si="269"/>
        <v/>
      </c>
      <c r="G309" s="64" t="str">
        <f t="shared" si="265"/>
        <v xml:space="preserve"> </v>
      </c>
      <c r="H309" s="426"/>
      <c r="I309" s="9">
        <v>7</v>
      </c>
      <c r="J309" s="106"/>
      <c r="K309" s="97"/>
      <c r="L309" s="41" t="str">
        <f t="shared" si="270"/>
        <v/>
      </c>
      <c r="M309" s="41" t="str">
        <f t="shared" si="271"/>
        <v/>
      </c>
      <c r="N309" s="64" t="str">
        <f t="shared" si="272"/>
        <v/>
      </c>
      <c r="O309" s="64" t="str">
        <f t="shared" si="266"/>
        <v xml:space="preserve"> </v>
      </c>
      <c r="Q309" s="48" t="s">
        <v>227</v>
      </c>
      <c r="R309" s="48" t="s">
        <v>228</v>
      </c>
      <c r="S309" s="48">
        <f>IF(Q309=B303,8)+IF(Q309=B304,7)+IF(Q309=B305,6)+IF(Q309=B306,5)+IF(Q309=B307,4)+IF(Q309=B308,3)+IF(Q309=B309,2)+IF(Q309=B310,1)+IF(R309=B303,8)+IF(R309=B304,7)+IF(R309=B305,6)+IF(R309=B306,5)+IF(R309=B307,4)+IF(R309=B308,3)+IF(R309=B309,2)+IF(R309=B310,1)</f>
        <v>0</v>
      </c>
      <c r="T309" s="48">
        <f>IF(R309=J303,8)+IF(R309=J304,7)+IF(R309=J305,6)+IF(R309=J306,5)+IF(R309=J307,4)+IF(R309=J308,3)+IF(R309=J309,2)+IF(R309=J310,1)+IF(Q309=J303,8)+IF(Q309=J304,7)+IF(Q309=J305,6)+IF(Q309=J306,5)+IF(Q309=J307,4)+IF(Q309=J308,3)+IF(Q309=J309,2)+IF(Q309=J310,1)</f>
        <v>0</v>
      </c>
      <c r="U309" s="2"/>
      <c r="V309" s="12"/>
      <c r="W309" s="12"/>
      <c r="X309" s="12"/>
      <c r="Y309" s="12"/>
      <c r="Z309" s="12"/>
      <c r="AA309" s="12"/>
      <c r="AB309" s="191">
        <f>S309+T309</f>
        <v>0</v>
      </c>
      <c r="AC309" s="12"/>
    </row>
    <row r="310" spans="1:60" ht="18.95" customHeight="1">
      <c r="A310" s="9">
        <v>8</v>
      </c>
      <c r="B310" s="106"/>
      <c r="C310" s="97"/>
      <c r="D310" s="41" t="str">
        <f t="shared" si="267"/>
        <v/>
      </c>
      <c r="E310" s="41" t="str">
        <f t="shared" si="268"/>
        <v/>
      </c>
      <c r="F310" s="64" t="str">
        <f t="shared" si="269"/>
        <v/>
      </c>
      <c r="G310" s="64" t="str">
        <f t="shared" si="265"/>
        <v xml:space="preserve"> </v>
      </c>
      <c r="H310" s="427"/>
      <c r="I310" s="9">
        <v>8</v>
      </c>
      <c r="J310" s="106"/>
      <c r="K310" s="97"/>
      <c r="L310" s="41" t="str">
        <f t="shared" si="270"/>
        <v/>
      </c>
      <c r="M310" s="41" t="str">
        <f t="shared" si="271"/>
        <v/>
      </c>
      <c r="N310" s="64" t="str">
        <f t="shared" si="272"/>
        <v/>
      </c>
      <c r="O310" s="64" t="str">
        <f t="shared" si="266"/>
        <v xml:space="preserve"> </v>
      </c>
      <c r="Q310" s="48" t="s">
        <v>208</v>
      </c>
      <c r="R310" s="48" t="s">
        <v>211</v>
      </c>
      <c r="S310" s="48">
        <f>IF(Q310=B303,8)+IF(Q310=B304,7)+IF(Q310=B305,6)+IF(Q310=B306,5)+IF(Q310=B307,4)+IF(Q310=B308,3)+IF(Q310=B309,2)+IF(Q310=B310,1)+IF(R310=B303,8)+IF(R310=B304,7)+IF(R310=B305,6)+IF(R310=B306,5)+IF(R310=B307,4)+IF(R310=B308,3)+IF(R310=B309,2)+IF(R310=B310,1)</f>
        <v>0</v>
      </c>
      <c r="T310" s="48">
        <f>IF(R310=J303,8)+IF(R310=J304,7)+IF(R310=J305,6)+IF(R310=J306,5)+IF(R310=J307,4)+IF(R310=J308,3)+IF(R310=J309,2)+IF(R310=J310,1)+IF(Q310=J303,8)+IF(Q310=J304,7)+IF(Q310=J305,6)+IF(Q310=J306,5)+IF(Q310=J307,4)+IF(Q310=J308,3)+IF(Q310=J309,2)+IF(Q310=J310,1)</f>
        <v>0</v>
      </c>
      <c r="U310" s="2"/>
      <c r="V310" s="12"/>
      <c r="W310" s="12"/>
      <c r="X310" s="12"/>
      <c r="Y310" s="12"/>
      <c r="Z310" s="12"/>
      <c r="AA310" s="12"/>
      <c r="AB310" s="191"/>
      <c r="AC310" s="12">
        <f>S310+T310</f>
        <v>0</v>
      </c>
    </row>
    <row r="311" spans="1:60" ht="18.95" customHeight="1">
      <c r="A311" s="206" t="s">
        <v>0</v>
      </c>
      <c r="B311" s="422" t="s">
        <v>177</v>
      </c>
      <c r="C311" s="423"/>
      <c r="D311" s="423"/>
      <c r="E311" s="423"/>
      <c r="F311" s="423"/>
      <c r="G311" s="424"/>
      <c r="H311" s="207"/>
      <c r="I311" s="206" t="s">
        <v>1</v>
      </c>
      <c r="J311" s="422" t="str">
        <f>B311</f>
        <v>UNDER 17 MEN DISCUS</v>
      </c>
      <c r="K311" s="423"/>
      <c r="L311" s="423"/>
      <c r="M311" s="423"/>
      <c r="N311" s="423"/>
      <c r="O311" s="424"/>
      <c r="Q311" s="96"/>
      <c r="R311" s="96"/>
      <c r="S311" s="48"/>
      <c r="T311" s="48"/>
      <c r="U311" s="2"/>
      <c r="V311" s="12"/>
      <c r="W311" s="12"/>
      <c r="X311" s="12"/>
      <c r="Y311" s="12"/>
      <c r="Z311" s="12"/>
      <c r="AA311" s="12"/>
      <c r="AB311" s="191"/>
      <c r="AC311" s="12"/>
    </row>
    <row r="312" spans="1:60" ht="18.95" customHeight="1">
      <c r="A312" s="9">
        <v>1</v>
      </c>
      <c r="B312" s="364" t="s">
        <v>413</v>
      </c>
      <c r="C312" s="97">
        <v>32.700000000000003</v>
      </c>
      <c r="D312" s="41" t="str">
        <f>IF(B312=0,"",VLOOKUP(B312,$AO$234:$AQ$249,3,FALSE))</f>
        <v>Jack Clements</v>
      </c>
      <c r="E312" s="41" t="str">
        <f>IF(B312=0,"",VLOOKUP(B312,$AU$8:$AW$23,3,FALSE))</f>
        <v>BICESTER</v>
      </c>
      <c r="F312" s="64" t="str">
        <f>IF(C312="","",IF($AU$262="T"," ",IF($AU$262="F",IF(C312&gt;=$AK$262,"G1",IF(C312&gt;=$AN$262,"G2",IF(C312&gt;=$AQ$262,"G3",IF(C312&gt;=$AT$262,"G4","")))))))</f>
        <v>G3</v>
      </c>
      <c r="G312" s="64" t="str">
        <f t="shared" ref="G312:G319" si="273">IF(C312&gt;=BW213,"AW"," ")</f>
        <v>AW</v>
      </c>
      <c r="H312" s="425"/>
      <c r="I312" s="9">
        <v>1</v>
      </c>
      <c r="J312" s="364" t="s">
        <v>831</v>
      </c>
      <c r="K312" s="97">
        <v>13.39</v>
      </c>
      <c r="L312" s="491" t="s">
        <v>718</v>
      </c>
      <c r="M312" s="491" t="s">
        <v>854</v>
      </c>
      <c r="N312" s="64" t="str">
        <f>IF(K312="","",IF($AU$262="T"," ",IF($AU$262="F",IF(K312&gt;=$AK$262,"G1",IF(K312&gt;=$AN$262,"G2",IF(K312&gt;=$AQ$262,"G3",IF(K312&gt;=$AT$262,"G4","")))))))</f>
        <v/>
      </c>
      <c r="O312" s="64" t="str">
        <f t="shared" ref="O312:O319" si="274">IF(K312&gt;=BW213,"AW"," ")</f>
        <v xml:space="preserve"> </v>
      </c>
      <c r="P312" s="6"/>
      <c r="Q312" s="192" t="s">
        <v>0</v>
      </c>
      <c r="R312" s="192" t="s">
        <v>210</v>
      </c>
      <c r="S312" s="192">
        <f>IF(Q312=B312,8)+IF(Q312=B313,7)+IF(Q312=B314,6)+IF(Q312=B315,5)+IF(Q312=B316,4)+IF(Q312=B317,3)+IF(Q312=B318,2)+IF(Q312=B319,1)+IF(R312=B312,8)+IF(R312=B313,7)+IF(R312=B314,6)+IF(R312=B315,5)+IF(R312=B316,4)+IF(R312=B317,3)+IF(R312=B318,2)+IF(R312=B319,1)</f>
        <v>0</v>
      </c>
      <c r="T312" s="192">
        <f>IF(Q312=J312,8)+IF(Q312=J313,7)+IF(Q312=J314,6)+IF(Q312=J315,5)+IF(Q312=J316,4)+IF(Q312=J317,3)+IF(Q312=J318,2)+IF(Q312=J319,1)+IF(R312=J312,8)+IF(R312=J313,7)+IF(R312=J314,6)+IF(R312=J315,5)+IF(R312=J316,4)+IF(R312=J317,3)+IF(R312=J318,2)+IF(R312=J319,1)</f>
        <v>0</v>
      </c>
      <c r="U312" s="2"/>
      <c r="V312" s="95">
        <f>S312+T312</f>
        <v>0</v>
      </c>
      <c r="W312" s="12"/>
      <c r="X312" s="12"/>
      <c r="Y312" s="12"/>
      <c r="Z312" s="12"/>
      <c r="AA312" s="12"/>
      <c r="AB312" s="191"/>
      <c r="AC312" s="12"/>
      <c r="AD312" s="6"/>
      <c r="AE312" s="6"/>
      <c r="AF312" s="45"/>
      <c r="AG312" s="45"/>
      <c r="AH312" s="45"/>
      <c r="AI312" s="45"/>
      <c r="AJ312" s="45"/>
      <c r="AK312" s="45"/>
      <c r="AL312" s="45"/>
      <c r="AM312" s="45"/>
      <c r="AN312" s="45"/>
      <c r="AO312" s="45"/>
      <c r="AP312" s="45"/>
      <c r="AQ312" s="45"/>
      <c r="AR312" s="45"/>
      <c r="AS312" s="45"/>
      <c r="AT312" s="45"/>
      <c r="AU312" s="45"/>
      <c r="AV312" s="45"/>
      <c r="AW312" s="45"/>
      <c r="AX312" s="45"/>
      <c r="AY312" s="45"/>
      <c r="AZ312" s="45"/>
      <c r="BA312" s="45"/>
      <c r="BB312" s="45"/>
      <c r="BC312" s="45"/>
      <c r="BD312" s="45"/>
      <c r="BE312" s="45"/>
      <c r="BF312" s="45"/>
      <c r="BG312" s="45"/>
      <c r="BH312" s="45"/>
    </row>
    <row r="313" spans="1:60" ht="18.95" customHeight="1">
      <c r="A313" s="9">
        <v>2</v>
      </c>
      <c r="B313" s="364" t="s">
        <v>833</v>
      </c>
      <c r="C313" s="97">
        <v>24.81</v>
      </c>
      <c r="D313" s="41" t="str">
        <f t="shared" ref="D313:D319" si="275">IF(B313=0,"",VLOOKUP(B313,$AO$234:$AQ$249,3,FALSE))</f>
        <v>James Breslin</v>
      </c>
      <c r="E313" s="41" t="str">
        <f t="shared" ref="E313:E319" si="276">IF(B313=0,"",VLOOKUP(B313,$AU$8:$AW$23,3,FALSE))</f>
        <v>OXFORD CITY</v>
      </c>
      <c r="F313" s="64" t="str">
        <f t="shared" ref="F313:F319" si="277">IF(C313="","",IF($AU$262="T"," ",IF($AU$262="F",IF(C313&gt;=$AK$262,"G1",IF(C313&gt;=$AN$262,"G2",IF(C313&gt;=$AQ$262,"G3",IF(C313&gt;=$AT$262,"G4","")))))))</f>
        <v/>
      </c>
      <c r="G313" s="64" t="str">
        <f t="shared" si="273"/>
        <v xml:space="preserve"> </v>
      </c>
      <c r="H313" s="426"/>
      <c r="I313" s="9">
        <v>2</v>
      </c>
      <c r="J313" s="106"/>
      <c r="K313" s="97"/>
      <c r="L313" s="41" t="str">
        <f t="shared" ref="L313:L319" si="278">IF(J313=0,"",VLOOKUP(J313,$AO$234:$AQ$249,3,FALSE))</f>
        <v/>
      </c>
      <c r="M313" s="41" t="str">
        <f t="shared" ref="M313:M319" si="279">IF(J313=0,"",VLOOKUP(J313,$AU$8:$AW$23,3,FALSE))</f>
        <v/>
      </c>
      <c r="N313" s="64" t="str">
        <f t="shared" ref="N313:N319" si="280">IF(K313="","",IF($AU$262="T"," ",IF($AU$262="F",IF(K313&gt;=$AK$262,"G1",IF(K313&gt;=$AN$262,"G2",IF(K313&gt;=$AQ$262,"G3",IF(K313&gt;=$AT$262,"G4","")))))))</f>
        <v/>
      </c>
      <c r="O313" s="64" t="str">
        <f t="shared" si="274"/>
        <v xml:space="preserve"> </v>
      </c>
      <c r="P313" s="2"/>
      <c r="Q313" s="48" t="s">
        <v>190</v>
      </c>
      <c r="R313" s="48" t="s">
        <v>191</v>
      </c>
      <c r="S313" s="48">
        <f>IF(Q313=B312,8)+IF(Q313=B313,7)+IF(Q313=B314,6)+IF(Q313=B315,5)+IF(Q313=B316,4)+IF(Q313=B317,3)+IF(Q313=B318,2)+IF(Q313=B319,1)+IF(R313=B312,8)+IF(R313=B313,7)+IF(R313=B314,6)+IF(R313=B315,5)+IF(R313=B316,4)+IF(R313=B317,3)+IF(R313=B318,2)+IF(R313=B319,1)</f>
        <v>6</v>
      </c>
      <c r="T313" s="48">
        <f>IF(R313=J312,8)+IF(R313=J313,7)+IF(R313=J314,6)+IF(R313=J315,5)+IF(R313=J316,4)+IF(R313=J317,3)+IF(R313=J318,2)+IF(R313=J319,1)+IF(Q313=J312,8)+IF(Q313=J313,7)+IF(Q313=J314,6)+IF(Q313=J315,5)+IF(Q313=J316,4)+IF(Q313=J317,3)+IF(Q313=J318,2)+IF(Q313=J319,1)</f>
        <v>0</v>
      </c>
      <c r="U313" s="2"/>
      <c r="V313" s="12"/>
      <c r="W313" s="12">
        <f>S313+T313</f>
        <v>6</v>
      </c>
      <c r="X313" s="12"/>
      <c r="Y313" s="12"/>
      <c r="Z313" s="12"/>
      <c r="AA313" s="12"/>
      <c r="AB313" s="191"/>
      <c r="AC313" s="12"/>
      <c r="AD313" s="2"/>
      <c r="AE313" s="2"/>
      <c r="AF313" s="6"/>
      <c r="AG313" s="6"/>
      <c r="AH313" s="8"/>
      <c r="AI313" s="23"/>
      <c r="AJ313" s="23"/>
      <c r="AK313" s="8"/>
      <c r="AL313" s="23"/>
      <c r="AM313" s="23"/>
      <c r="AN313" s="8"/>
      <c r="AO313" s="23"/>
      <c r="AP313" s="23"/>
      <c r="AQ313" s="8"/>
      <c r="AR313" s="23"/>
      <c r="AS313" s="23"/>
      <c r="AT313" s="8"/>
      <c r="AU313" s="23"/>
      <c r="AV313" s="23"/>
      <c r="AW313" s="8"/>
      <c r="AX313" s="23"/>
      <c r="AY313" s="23"/>
      <c r="AZ313" s="8"/>
      <c r="BA313" s="8"/>
      <c r="BB313" s="8"/>
      <c r="BC313" s="8"/>
      <c r="BD313" s="8"/>
      <c r="BE313" s="8"/>
      <c r="BF313" s="8"/>
      <c r="BG313" s="8"/>
      <c r="BH313" s="8"/>
    </row>
    <row r="314" spans="1:60" ht="18.95" customHeight="1">
      <c r="A314" s="9">
        <v>3</v>
      </c>
      <c r="B314" s="364" t="s">
        <v>830</v>
      </c>
      <c r="C314" s="97">
        <v>24.8</v>
      </c>
      <c r="D314" s="41" t="str">
        <f t="shared" si="275"/>
        <v>NATHAN GRIEVESON</v>
      </c>
      <c r="E314" s="41" t="str">
        <f t="shared" si="276"/>
        <v>BANBURY</v>
      </c>
      <c r="F314" s="64" t="str">
        <f t="shared" si="277"/>
        <v/>
      </c>
      <c r="G314" s="64" t="str">
        <f t="shared" si="273"/>
        <v xml:space="preserve"> </v>
      </c>
      <c r="H314" s="426"/>
      <c r="I314" s="9">
        <v>3</v>
      </c>
      <c r="J314" s="106"/>
      <c r="K314" s="97"/>
      <c r="L314" s="41" t="str">
        <f t="shared" si="278"/>
        <v/>
      </c>
      <c r="M314" s="41" t="str">
        <f t="shared" si="279"/>
        <v/>
      </c>
      <c r="N314" s="64" t="str">
        <f t="shared" si="280"/>
        <v/>
      </c>
      <c r="O314" s="64" t="str">
        <f t="shared" si="274"/>
        <v xml:space="preserve"> </v>
      </c>
      <c r="P314" s="2"/>
      <c r="Q314" s="48" t="s">
        <v>1</v>
      </c>
      <c r="R314" s="48" t="s">
        <v>209</v>
      </c>
      <c r="S314" s="48">
        <f>IF(Q314=B312,8)+IF(Q314=B313,7)+IF(Q314=B314,6)+IF(Q314=B315,5)+IF(Q314=B316,4)+IF(Q314=B317,3)+IF(Q314=B318,2)+IF(Q314=B319,1)+IF(R314=B312,8)+IF(R314=B313,7)+IF(R314=B314,6)+IF(R314=B315,5)+IF(R314=B316,4)+IF(R314=B317,3)+IF(R314=B318,2)+IF(R314=B319,1)</f>
        <v>8</v>
      </c>
      <c r="T314" s="48">
        <f>IF(R314=J312,8)+IF(R314=J313,7)+IF(R314=J314,6)+IF(R314=J315,5)+IF(R314=J316,4)+IF(R314=J317,3)+IF(R314=J318,2)+IF(R314=J319,1)+IF(Q314=J312,8)+IF(Q314=J313,7)+IF(Q314=J314,6)+IF(Q314=J315,5)+IF(Q314=J316,4)+IF(Q314=J317,3)+IF(Q314=J318,2)+IF(Q314=J319,1)</f>
        <v>0</v>
      </c>
      <c r="U314" s="2"/>
      <c r="V314" s="12"/>
      <c r="W314" s="12"/>
      <c r="X314" s="12">
        <f>S314+T314</f>
        <v>8</v>
      </c>
      <c r="Y314" s="12"/>
      <c r="Z314" s="12"/>
      <c r="AA314" s="12"/>
      <c r="AB314" s="191"/>
      <c r="AC314" s="1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row>
    <row r="315" spans="1:60" ht="18.95" customHeight="1">
      <c r="A315" s="9">
        <v>4</v>
      </c>
      <c r="B315" s="364" t="s">
        <v>437</v>
      </c>
      <c r="C315" s="97">
        <v>21.5</v>
      </c>
      <c r="D315" s="41" t="str">
        <f t="shared" si="275"/>
        <v>Christian Randall</v>
      </c>
      <c r="E315" s="41" t="str">
        <f t="shared" si="276"/>
        <v>TEAM KENNET</v>
      </c>
      <c r="F315" s="64" t="str">
        <f t="shared" si="277"/>
        <v/>
      </c>
      <c r="G315" s="64" t="str">
        <f t="shared" si="273"/>
        <v xml:space="preserve"> </v>
      </c>
      <c r="H315" s="426"/>
      <c r="I315" s="9">
        <v>4</v>
      </c>
      <c r="J315" s="106"/>
      <c r="K315" s="97"/>
      <c r="L315" s="41" t="str">
        <f t="shared" si="278"/>
        <v/>
      </c>
      <c r="M315" s="41" t="str">
        <f t="shared" si="279"/>
        <v/>
      </c>
      <c r="N315" s="64" t="str">
        <f t="shared" si="280"/>
        <v/>
      </c>
      <c r="O315" s="64" t="str">
        <f t="shared" si="274"/>
        <v xml:space="preserve"> </v>
      </c>
      <c r="P315" s="2"/>
      <c r="Q315" s="264" t="s">
        <v>258</v>
      </c>
      <c r="R315" s="264" t="s">
        <v>259</v>
      </c>
      <c r="S315" s="48">
        <f>IF(Q315=B312,8)+IF(Q315=B313,7)+IF(Q315=B314,6)+IF(Q315=B315,5)+IF(Q315=B316,4)+IF(Q315=B317,3)+IF(Q315=B318,2)+IF(Q315=B319,1)+IF(R315=B312,8)+IF(R315=B313,7)+IF(R315=B314,6)+IF(R315=B315,5)+IF(R315=B316,4)+IF(R315=B317,3)+IF(R315=B318,2)+IF(R315=B319,1)</f>
        <v>5</v>
      </c>
      <c r="T315" s="48">
        <f>IF(R315=J312,8)+IF(R315=J313,7)+IF(R315=J314,6)+IF(R315=J315,5)+IF(R315=J316,4)+IF(R315=J317,3)+IF(R315=J318,2)+IF(R315=J319,1)+IF(Q315=J312,8)+IF(Q315=J313,7)+IF(Q315=J314,6)+IF(Q315=J315,5)+IF(Q315=J316,4)+IF(Q315=J317,3)+IF(Q315=J318,2)+IF(Q315=J319,1)</f>
        <v>0</v>
      </c>
      <c r="U315" s="2"/>
      <c r="V315" s="12"/>
      <c r="W315" s="12"/>
      <c r="X315" s="12"/>
      <c r="Y315" s="12">
        <f>S315+T315</f>
        <v>5</v>
      </c>
      <c r="Z315" s="12"/>
      <c r="AA315" s="12"/>
      <c r="AB315" s="191"/>
      <c r="AC315" s="1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row>
    <row r="316" spans="1:60" ht="18.95" customHeight="1">
      <c r="A316" s="9">
        <v>5</v>
      </c>
      <c r="B316" s="106"/>
      <c r="C316" s="97"/>
      <c r="D316" s="41" t="str">
        <f t="shared" si="275"/>
        <v/>
      </c>
      <c r="E316" s="41" t="str">
        <f t="shared" si="276"/>
        <v/>
      </c>
      <c r="F316" s="64" t="str">
        <f t="shared" si="277"/>
        <v/>
      </c>
      <c r="G316" s="64" t="str">
        <f t="shared" si="273"/>
        <v xml:space="preserve"> </v>
      </c>
      <c r="H316" s="426"/>
      <c r="I316" s="9">
        <v>5</v>
      </c>
      <c r="J316" s="106"/>
      <c r="K316" s="97"/>
      <c r="L316" s="41" t="str">
        <f t="shared" si="278"/>
        <v/>
      </c>
      <c r="M316" s="41" t="str">
        <f t="shared" si="279"/>
        <v/>
      </c>
      <c r="N316" s="64" t="str">
        <f t="shared" si="280"/>
        <v/>
      </c>
      <c r="O316" s="64" t="str">
        <f t="shared" si="274"/>
        <v xml:space="preserve"> </v>
      </c>
      <c r="P316" s="2"/>
      <c r="Q316" s="48" t="s">
        <v>20</v>
      </c>
      <c r="R316" s="48" t="s">
        <v>19</v>
      </c>
      <c r="S316" s="48">
        <f>IF(Q316=B312,8)+IF(Q316=B313,7)+IF(Q316=B314,6)+IF(Q316=B315,5)+IF(Q316=B316,4)+IF(Q316=B317,3)+IF(Q316=B318,2)+IF(Q316=B319,1)+IF(R316=B312,8)+IF(R316=B313,7)+IF(R316=B314,6)+IF(R316=B315,5)+IF(R316=B316,4)+IF(R316=B317,3)+IF(R316=B318,2)+IF(R316=B319,1)</f>
        <v>7</v>
      </c>
      <c r="T316" s="48">
        <f>IF(R316=J312,8)+IF(R316=J313,7)+IF(R316=J314,6)+IF(R316=J315,5)+IF(R316=J316,4)+IF(R316=J317,3)+IF(R316=J318,2)+IF(R316=J319,1)+IF(Q316=J312,8)+IF(Q316=J313,7)+IF(Q316=J314,6)+IF(Q316=J315,5)+IF(Q316=J316,4)+IF(Q316=J317,3)+IF(Q316=J318,2)+IF(Q316=J319,1)</f>
        <v>8</v>
      </c>
      <c r="U316" s="2"/>
      <c r="V316" s="12"/>
      <c r="W316" s="12"/>
      <c r="X316" s="12"/>
      <c r="Y316" s="12"/>
      <c r="Z316" s="12">
        <f>S316+T316</f>
        <v>15</v>
      </c>
      <c r="AA316" s="12"/>
      <c r="AB316" s="191"/>
      <c r="AC316" s="1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row>
    <row r="317" spans="1:60" ht="18.95" customHeight="1">
      <c r="A317" s="9">
        <v>6</v>
      </c>
      <c r="B317" s="106"/>
      <c r="C317" s="97"/>
      <c r="D317" s="41" t="str">
        <f t="shared" si="275"/>
        <v/>
      </c>
      <c r="E317" s="41" t="str">
        <f t="shared" si="276"/>
        <v/>
      </c>
      <c r="F317" s="64" t="str">
        <f t="shared" si="277"/>
        <v/>
      </c>
      <c r="G317" s="64" t="str">
        <f t="shared" si="273"/>
        <v xml:space="preserve"> </v>
      </c>
      <c r="H317" s="426"/>
      <c r="I317" s="9">
        <v>6</v>
      </c>
      <c r="J317" s="106"/>
      <c r="K317" s="97"/>
      <c r="L317" s="41" t="str">
        <f t="shared" si="278"/>
        <v/>
      </c>
      <c r="M317" s="41" t="str">
        <f t="shared" si="279"/>
        <v/>
      </c>
      <c r="N317" s="64" t="str">
        <f t="shared" si="280"/>
        <v/>
      </c>
      <c r="O317" s="64" t="str">
        <f t="shared" si="274"/>
        <v xml:space="preserve"> </v>
      </c>
      <c r="P317" s="2"/>
      <c r="Q317" s="48" t="s">
        <v>188</v>
      </c>
      <c r="R317" s="48" t="s">
        <v>189</v>
      </c>
      <c r="S317" s="48">
        <f>IF(Q317=B312,8)+IF(Q317=B313,7)+IF(Q317=B314,6)+IF(Q317=B315,5)+IF(Q317=B316,4)+IF(Q317=B317,3)+IF(Q317=B318,2)+IF(Q317=B319,1)+IF(R317=B312,8)+IF(R317=B313,7)+IF(R317=B314,6)+IF(R317=B315,5)+IF(R317=B316,4)+IF(R317=B317,3)+IF(R317=B318,2)+IF(R317=B319,1)</f>
        <v>0</v>
      </c>
      <c r="T317" s="48">
        <f>IF(R317=J312,8)+IF(R317=J313,7)+IF(R317=J314,6)+IF(R317=J315,5)+IF(R317=J316,4)+IF(R317=J317,3)+IF(R317=J318,2)+IF(R317=J319,1)+IF(Q317=J312,8)+IF(Q317=J313,7)+IF(Q317=J314,6)+IF(Q317=J315,5)+IF(Q317=J316,4)+IF(Q317=J317,3)+IF(Q317=J318,2)+IF(Q317=J319,1)</f>
        <v>0</v>
      </c>
      <c r="U317" s="2"/>
      <c r="V317" s="12"/>
      <c r="W317" s="12"/>
      <c r="X317" s="12"/>
      <c r="Y317" s="12"/>
      <c r="Z317" s="12"/>
      <c r="AA317" s="12">
        <f>S317+T317</f>
        <v>0</v>
      </c>
      <c r="AB317" s="191"/>
      <c r="AC317" s="1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row>
    <row r="318" spans="1:60" ht="18.95" customHeight="1">
      <c r="A318" s="9">
        <v>7</v>
      </c>
      <c r="B318" s="106"/>
      <c r="C318" s="97"/>
      <c r="D318" s="41" t="str">
        <f t="shared" si="275"/>
        <v/>
      </c>
      <c r="E318" s="41" t="str">
        <f t="shared" si="276"/>
        <v/>
      </c>
      <c r="F318" s="64" t="str">
        <f t="shared" si="277"/>
        <v/>
      </c>
      <c r="G318" s="64" t="str">
        <f t="shared" si="273"/>
        <v xml:space="preserve"> </v>
      </c>
      <c r="H318" s="426"/>
      <c r="I318" s="9">
        <v>7</v>
      </c>
      <c r="J318" s="106"/>
      <c r="K318" s="97"/>
      <c r="L318" s="41" t="str">
        <f t="shared" si="278"/>
        <v/>
      </c>
      <c r="M318" s="41" t="str">
        <f t="shared" si="279"/>
        <v/>
      </c>
      <c r="N318" s="64" t="str">
        <f t="shared" si="280"/>
        <v/>
      </c>
      <c r="O318" s="64" t="str">
        <f t="shared" si="274"/>
        <v xml:space="preserve"> </v>
      </c>
      <c r="P318" s="2"/>
      <c r="Q318" s="48" t="s">
        <v>227</v>
      </c>
      <c r="R318" s="48" t="s">
        <v>228</v>
      </c>
      <c r="S318" s="48">
        <f>IF(Q318=B312,8)+IF(Q318=B313,7)+IF(Q318=B314,6)+IF(Q318=B315,5)+IF(Q318=B316,4)+IF(Q318=B317,3)+IF(Q318=B318,2)+IF(Q318=B319,1)+IF(R318=B312,8)+IF(R318=B313,7)+IF(R318=B314,6)+IF(R318=B315,5)+IF(R318=B316,4)+IF(R318=B317,3)+IF(R318=B318,2)+IF(R318=B319,1)</f>
        <v>0</v>
      </c>
      <c r="T318" s="48">
        <f>IF(R318=J312,8)+IF(R318=J313,7)+IF(R318=J314,6)+IF(R318=J315,5)+IF(R318=J316,4)+IF(R318=J317,3)+IF(R318=J318,2)+IF(R318=J319,1)+IF(Q318=J312,8)+IF(Q318=J313,7)+IF(Q318=J314,6)+IF(Q318=J315,5)+IF(Q318=J316,4)+IF(Q318=J317,3)+IF(Q318=J318,2)+IF(Q318=J319,1)</f>
        <v>0</v>
      </c>
      <c r="U318" s="2"/>
      <c r="V318" s="12"/>
      <c r="W318" s="12"/>
      <c r="X318" s="12"/>
      <c r="Y318" s="12"/>
      <c r="Z318" s="12"/>
      <c r="AA318" s="12"/>
      <c r="AB318" s="191">
        <f>S318+T318</f>
        <v>0</v>
      </c>
      <c r="AC318" s="1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row>
    <row r="319" spans="1:60" ht="18.95" customHeight="1">
      <c r="A319" s="9">
        <v>8</v>
      </c>
      <c r="B319" s="106"/>
      <c r="C319" s="97"/>
      <c r="D319" s="41" t="str">
        <f t="shared" si="275"/>
        <v/>
      </c>
      <c r="E319" s="41" t="str">
        <f t="shared" si="276"/>
        <v/>
      </c>
      <c r="F319" s="64" t="str">
        <f t="shared" si="277"/>
        <v/>
      </c>
      <c r="G319" s="64" t="str">
        <f t="shared" si="273"/>
        <v xml:space="preserve"> </v>
      </c>
      <c r="H319" s="427"/>
      <c r="I319" s="9">
        <v>8</v>
      </c>
      <c r="J319" s="106"/>
      <c r="K319" s="97"/>
      <c r="L319" s="41" t="str">
        <f t="shared" si="278"/>
        <v/>
      </c>
      <c r="M319" s="41" t="str">
        <f t="shared" si="279"/>
        <v/>
      </c>
      <c r="N319" s="64" t="str">
        <f t="shared" si="280"/>
        <v/>
      </c>
      <c r="O319" s="64" t="str">
        <f t="shared" si="274"/>
        <v xml:space="preserve"> </v>
      </c>
      <c r="Q319" s="48" t="s">
        <v>208</v>
      </c>
      <c r="R319" s="48" t="s">
        <v>211</v>
      </c>
      <c r="S319" s="48">
        <f>IF(Q319=B312,8)+IF(Q319=B313,7)+IF(Q319=B314,6)+IF(Q319=B315,5)+IF(Q319=B316,4)+IF(Q319=B317,3)+IF(Q319=B318,2)+IF(Q319=B319,1)+IF(R319=B312,8)+IF(R319=B313,7)+IF(R319=B314,6)+IF(R319=B315,5)+IF(R319=B316,4)+IF(R319=B317,3)+IF(R319=B318,2)+IF(R319=B319,1)</f>
        <v>0</v>
      </c>
      <c r="T319" s="48">
        <f>IF(R319=J312,8)+IF(R319=J313,7)+IF(R319=J314,6)+IF(R319=J315,5)+IF(R319=J316,4)+IF(R319=J317,3)+IF(R319=J318,2)+IF(R319=J319,1)+IF(Q319=J312,8)+IF(Q319=J313,7)+IF(Q319=J314,6)+IF(Q319=J315,5)+IF(Q319=J316,4)+IF(Q319=J317,3)+IF(Q319=J318,2)+IF(Q319=J319,1)</f>
        <v>0</v>
      </c>
      <c r="U319" s="2"/>
      <c r="V319" s="12"/>
      <c r="W319" s="12"/>
      <c r="X319" s="12"/>
      <c r="Y319" s="12"/>
      <c r="Z319" s="12"/>
      <c r="AA319" s="12"/>
      <c r="AB319" s="191"/>
      <c r="AC319" s="12">
        <f>S319+T319</f>
        <v>0</v>
      </c>
    </row>
    <row r="320" spans="1:60" ht="18.95" customHeight="1">
      <c r="A320" s="206" t="s">
        <v>0</v>
      </c>
      <c r="B320" s="422" t="s">
        <v>178</v>
      </c>
      <c r="C320" s="423"/>
      <c r="D320" s="423"/>
      <c r="E320" s="423"/>
      <c r="F320" s="423"/>
      <c r="G320" s="424"/>
      <c r="H320" s="207"/>
      <c r="I320" s="206" t="s">
        <v>1</v>
      </c>
      <c r="J320" s="422" t="str">
        <f>B320</f>
        <v>UNDER 17 MEN JAVELIN</v>
      </c>
      <c r="K320" s="423"/>
      <c r="L320" s="423"/>
      <c r="M320" s="423"/>
      <c r="N320" s="423"/>
      <c r="O320" s="424"/>
      <c r="Q320" s="96"/>
      <c r="R320" s="96"/>
      <c r="S320" s="48"/>
      <c r="T320" s="48"/>
      <c r="U320" s="2"/>
      <c r="V320" s="12"/>
      <c r="W320" s="12"/>
      <c r="X320" s="12"/>
      <c r="Y320" s="12"/>
      <c r="Z320" s="12"/>
      <c r="AA320" s="12"/>
      <c r="AB320" s="191"/>
      <c r="AC320" s="12"/>
    </row>
    <row r="321" spans="1:29" ht="18.95" customHeight="1">
      <c r="A321" s="9">
        <v>1</v>
      </c>
      <c r="B321" s="37"/>
      <c r="C321" s="97"/>
      <c r="D321" s="41" t="str">
        <f>IF(B321=0,"",VLOOKUP(B321,$AR$234:$AT$249,3,FALSE))</f>
        <v/>
      </c>
      <c r="E321" s="41" t="str">
        <f>IF(B321=0,"",VLOOKUP(B321,$AU$8:$AW$23,3,FALSE))</f>
        <v/>
      </c>
      <c r="F321" s="64" t="str">
        <f>IF(C321="","",IF($AU$261="T"," ",IF($AU$261="F",IF(C321&gt;=$AK$261,"G1",IF(C321&gt;=$AN$261,"G2",IF(C321&gt;=$AQ$261,"G3",IF(C321&gt;=$AT$261,"G4","")))))))</f>
        <v/>
      </c>
      <c r="G321" s="64" t="str">
        <f t="shared" ref="G321:G328" si="281">IF(C321&gt;=BX213,"AW"," ")</f>
        <v xml:space="preserve"> </v>
      </c>
      <c r="H321" s="425"/>
      <c r="I321" s="9">
        <v>1</v>
      </c>
      <c r="J321" s="106"/>
      <c r="K321" s="97"/>
      <c r="L321" s="41" t="str">
        <f>IF(J321=0,"",VLOOKUP(J321,$AR$234:$AT$249,3,FALSE))</f>
        <v/>
      </c>
      <c r="M321" s="41" t="str">
        <f>IF(J321=0,"",VLOOKUP(J321,$AU$8:$AW$23,3,FALSE))</f>
        <v/>
      </c>
      <c r="N321" s="64" t="str">
        <f>IF(K321="","",IF($AU$261="T"," ",IF($AU$261="F",IF(K321&gt;=$AK$261,"G1",IF(K321&gt;=$AN$261,"G2",IF(K321&gt;=$AQ$261,"G3",IF(K321&gt;=$AT$261,"G4","")))))))</f>
        <v/>
      </c>
      <c r="O321" s="64" t="str">
        <f t="shared" ref="O321:O328" si="282">IF(K321&gt;=BX213,"AW"," ")</f>
        <v xml:space="preserve"> </v>
      </c>
      <c r="Q321" s="192" t="s">
        <v>0</v>
      </c>
      <c r="R321" s="192" t="s">
        <v>210</v>
      </c>
      <c r="S321" s="192">
        <f>IF(Q321=B321,8)+IF(Q321=B322,7)+IF(Q321=B323,6)+IF(Q321=B324,5)+IF(Q321=B325,4)+IF(Q321=B326,3)+IF(Q321=B327,2)+IF(Q321=B328,1)+IF(R321=B321,8)+IF(R321=B322,7)+IF(R321=B323,6)+IF(R321=B324,5)+IF(R321=B325,4)+IF(R321=B326,3)+IF(R321=B327,2)+IF(R321=B328,1)</f>
        <v>0</v>
      </c>
      <c r="T321" s="192">
        <f>IF(Q321=J321,8)+IF(Q321=J322,7)+IF(Q321=J323,6)+IF(Q321=J324,5)+IF(Q321=J325,4)+IF(Q321=J326,3)+IF(Q321=J327,2)+IF(Q321=J328,1)+IF(R321=J321,8)+IF(R321=J322,7)+IF(R321=J323,6)+IF(R321=J324,5)+IF(R321=J325,4)+IF(R321=J326,3)+IF(R321=J327,2)+IF(R321=J328,1)</f>
        <v>0</v>
      </c>
      <c r="U321" s="2"/>
      <c r="V321" s="95">
        <f>S321+T321</f>
        <v>0</v>
      </c>
      <c r="W321" s="12"/>
      <c r="X321" s="12"/>
      <c r="Y321" s="12"/>
      <c r="Z321" s="12"/>
      <c r="AA321" s="12"/>
      <c r="AB321" s="191"/>
      <c r="AC321" s="12"/>
    </row>
    <row r="322" spans="1:29" ht="18.95" customHeight="1">
      <c r="A322" s="9">
        <v>2</v>
      </c>
      <c r="B322" s="37"/>
      <c r="C322" s="97"/>
      <c r="D322" s="41" t="str">
        <f t="shared" ref="D322:D328" si="283">IF(B322=0,"",VLOOKUP(B322,$AR$234:$AT$249,3,FALSE))</f>
        <v/>
      </c>
      <c r="E322" s="41" t="str">
        <f t="shared" ref="E322:E328" si="284">IF(B322=0,"",VLOOKUP(B322,$AU$8:$AW$23,3,FALSE))</f>
        <v/>
      </c>
      <c r="F322" s="64" t="str">
        <f t="shared" ref="F322:F328" si="285">IF(C322="","",IF($AU$261="T"," ",IF($AU$261="F",IF(C322&gt;=$AK$261,"G1",IF(C322&gt;=$AN$261,"G2",IF(C322&gt;=$AQ$261,"G3",IF(C322&gt;=$AT$261,"G4","")))))))</f>
        <v/>
      </c>
      <c r="G322" s="64" t="str">
        <f t="shared" si="281"/>
        <v xml:space="preserve"> </v>
      </c>
      <c r="H322" s="426"/>
      <c r="I322" s="9">
        <v>2</v>
      </c>
      <c r="J322" s="106"/>
      <c r="K322" s="97"/>
      <c r="L322" s="41" t="str">
        <f t="shared" ref="L322:L328" si="286">IF(J322=0,"",VLOOKUP(J322,$AR$234:$AT$249,3,FALSE))</f>
        <v/>
      </c>
      <c r="M322" s="41" t="str">
        <f t="shared" ref="M322:M328" si="287">IF(J322=0,"",VLOOKUP(J322,$AU$8:$AW$23,3,FALSE))</f>
        <v/>
      </c>
      <c r="N322" s="64" t="str">
        <f t="shared" ref="N322:N328" si="288">IF(K322="","",IF($AU$261="T"," ",IF($AU$261="F",IF(K322&gt;=$AK$261,"G1",IF(K322&gt;=$AN$261,"G2",IF(K322&gt;=$AQ$261,"G3",IF(K322&gt;=$AT$261,"G4","")))))))</f>
        <v/>
      </c>
      <c r="O322" s="64" t="str">
        <f t="shared" si="282"/>
        <v xml:space="preserve"> </v>
      </c>
      <c r="Q322" s="48" t="s">
        <v>190</v>
      </c>
      <c r="R322" s="48" t="s">
        <v>191</v>
      </c>
      <c r="S322" s="48">
        <f>IF(Q322=B321,8)+IF(Q322=B322,7)+IF(Q322=B323,6)+IF(Q322=B324,5)+IF(Q322=B325,4)+IF(Q322=B326,3)+IF(Q322=B327,2)+IF(Q322=B328,1)+IF(R322=B321,8)+IF(R322=B322,7)+IF(R322=B323,6)+IF(R322=B324,5)+IF(R322=B325,4)+IF(R322=B326,3)+IF(R322=B327,2)+IF(R322=B328,1)</f>
        <v>0</v>
      </c>
      <c r="T322" s="48">
        <f>IF(R322=J321,8)+IF(R322=J322,7)+IF(R322=J323,6)+IF(R322=J324,5)+IF(R322=J325,4)+IF(R322=J326,3)+IF(R322=J327,2)+IF(R322=J328,1)+IF(Q322=J321,8)+IF(Q322=J322,7)+IF(Q322=J323,6)+IF(Q322=J324,5)+IF(Q322=J325,4)+IF(Q322=J326,3)+IF(Q322=J327,2)+IF(Q322=J328,1)</f>
        <v>0</v>
      </c>
      <c r="U322" s="2"/>
      <c r="V322" s="12"/>
      <c r="W322" s="12">
        <f>S322+T322</f>
        <v>0</v>
      </c>
      <c r="X322" s="12"/>
      <c r="Y322" s="12"/>
      <c r="Z322" s="12"/>
      <c r="AA322" s="12"/>
      <c r="AB322" s="191"/>
      <c r="AC322" s="12"/>
    </row>
    <row r="323" spans="1:29" ht="18.95" customHeight="1">
      <c r="A323" s="9">
        <v>3</v>
      </c>
      <c r="B323" s="37"/>
      <c r="C323" s="97"/>
      <c r="D323" s="41" t="str">
        <f t="shared" si="283"/>
        <v/>
      </c>
      <c r="E323" s="41" t="str">
        <f t="shared" si="284"/>
        <v/>
      </c>
      <c r="F323" s="64" t="str">
        <f t="shared" si="285"/>
        <v/>
      </c>
      <c r="G323" s="64" t="str">
        <f t="shared" si="281"/>
        <v xml:space="preserve"> </v>
      </c>
      <c r="H323" s="426"/>
      <c r="I323" s="9">
        <v>3</v>
      </c>
      <c r="J323" s="106"/>
      <c r="K323" s="97"/>
      <c r="L323" s="41" t="str">
        <f t="shared" si="286"/>
        <v/>
      </c>
      <c r="M323" s="41" t="str">
        <f t="shared" si="287"/>
        <v/>
      </c>
      <c r="N323" s="64" t="str">
        <f t="shared" si="288"/>
        <v/>
      </c>
      <c r="O323" s="64" t="str">
        <f t="shared" si="282"/>
        <v xml:space="preserve"> </v>
      </c>
      <c r="Q323" s="48" t="s">
        <v>1</v>
      </c>
      <c r="R323" s="48" t="s">
        <v>209</v>
      </c>
      <c r="S323" s="48">
        <f>IF(Q323=B321,8)+IF(Q323=B322,7)+IF(Q323=B323,6)+IF(Q323=B324,5)+IF(Q323=B325,4)+IF(Q323=B326,3)+IF(Q323=B327,2)+IF(Q323=B328,1)+IF(R323=B321,8)+IF(R323=B322,7)+IF(R323=B323,6)+IF(R323=B324,5)+IF(R323=B325,4)+IF(R323=B326,3)+IF(R323=B327,2)+IF(R323=B328,1)</f>
        <v>0</v>
      </c>
      <c r="T323" s="48">
        <f>IF(R323=J321,8)+IF(R323=J322,7)+IF(R323=J323,6)+IF(R323=J324,5)+IF(R323=J325,4)+IF(R323=J326,3)+IF(R323=J327,2)+IF(R323=J328,1)+IF(Q323=J321,8)+IF(Q323=J322,7)+IF(Q323=J323,6)+IF(Q323=J324,5)+IF(Q323=J325,4)+IF(Q323=J326,3)+IF(Q323=J327,2)+IF(Q323=J328,1)</f>
        <v>0</v>
      </c>
      <c r="U323" s="2"/>
      <c r="V323" s="12"/>
      <c r="W323" s="12"/>
      <c r="X323" s="12">
        <f>S323+T323</f>
        <v>0</v>
      </c>
      <c r="Y323" s="12"/>
      <c r="Z323" s="12"/>
      <c r="AA323" s="12"/>
      <c r="AB323" s="191"/>
      <c r="AC323" s="12"/>
    </row>
    <row r="324" spans="1:29" ht="18.95" customHeight="1">
      <c r="A324" s="9">
        <v>4</v>
      </c>
      <c r="B324" s="106"/>
      <c r="C324" s="97"/>
      <c r="D324" s="41" t="str">
        <f t="shared" si="283"/>
        <v/>
      </c>
      <c r="E324" s="41" t="str">
        <f t="shared" si="284"/>
        <v/>
      </c>
      <c r="F324" s="64" t="str">
        <f t="shared" si="285"/>
        <v/>
      </c>
      <c r="G324" s="64" t="str">
        <f t="shared" si="281"/>
        <v xml:space="preserve"> </v>
      </c>
      <c r="H324" s="426"/>
      <c r="I324" s="9">
        <v>4</v>
      </c>
      <c r="J324" s="106"/>
      <c r="K324" s="97"/>
      <c r="L324" s="41" t="str">
        <f t="shared" si="286"/>
        <v/>
      </c>
      <c r="M324" s="41" t="str">
        <f t="shared" si="287"/>
        <v/>
      </c>
      <c r="N324" s="64" t="str">
        <f t="shared" si="288"/>
        <v/>
      </c>
      <c r="O324" s="64" t="str">
        <f t="shared" si="282"/>
        <v xml:space="preserve"> </v>
      </c>
      <c r="Q324" s="264" t="s">
        <v>258</v>
      </c>
      <c r="R324" s="264" t="s">
        <v>259</v>
      </c>
      <c r="S324" s="48">
        <f>IF(Q324=B321,8)+IF(Q324=B322,7)+IF(Q324=B323,6)+IF(Q324=B324,5)+IF(Q324=B325,4)+IF(Q324=B326,3)+IF(Q324=B327,2)+IF(Q324=B328,1)+IF(R324=B321,8)+IF(R324=B322,7)+IF(R324=B323,6)+IF(R324=B324,5)+IF(R324=B325,4)+IF(R324=B326,3)+IF(R324=B327,2)+IF(R324=B328,1)</f>
        <v>0</v>
      </c>
      <c r="T324" s="48">
        <f>IF(R324=J321,8)+IF(R324=J322,7)+IF(R324=J323,6)+IF(R324=J324,5)+IF(R324=J325,4)+IF(R324=J326,3)+IF(R324=J327,2)+IF(R324=J328,1)+IF(Q324=J321,8)+IF(Q324=J322,7)+IF(Q324=J323,6)+IF(Q324=J324,5)+IF(Q324=J325,4)+IF(Q324=J326,3)+IF(Q324=J327,2)+IF(Q324=J328,1)</f>
        <v>0</v>
      </c>
      <c r="U324" s="2"/>
      <c r="V324" s="12"/>
      <c r="W324" s="12"/>
      <c r="X324" s="12"/>
      <c r="Y324" s="12">
        <f>S324+T324</f>
        <v>0</v>
      </c>
      <c r="Z324" s="12"/>
      <c r="AA324" s="12"/>
      <c r="AB324" s="191"/>
      <c r="AC324" s="12"/>
    </row>
    <row r="325" spans="1:29" ht="18.95" customHeight="1">
      <c r="A325" s="9">
        <v>5</v>
      </c>
      <c r="B325" s="106"/>
      <c r="C325" s="97"/>
      <c r="D325" s="41" t="str">
        <f t="shared" si="283"/>
        <v/>
      </c>
      <c r="E325" s="41" t="str">
        <f t="shared" si="284"/>
        <v/>
      </c>
      <c r="F325" s="64" t="str">
        <f t="shared" si="285"/>
        <v/>
      </c>
      <c r="G325" s="64" t="str">
        <f t="shared" si="281"/>
        <v xml:space="preserve"> </v>
      </c>
      <c r="H325" s="426"/>
      <c r="I325" s="9">
        <v>5</v>
      </c>
      <c r="J325" s="106"/>
      <c r="K325" s="97"/>
      <c r="L325" s="41" t="str">
        <f t="shared" si="286"/>
        <v/>
      </c>
      <c r="M325" s="41" t="str">
        <f t="shared" si="287"/>
        <v/>
      </c>
      <c r="N325" s="64" t="str">
        <f t="shared" si="288"/>
        <v/>
      </c>
      <c r="O325" s="64" t="str">
        <f t="shared" si="282"/>
        <v xml:space="preserve"> </v>
      </c>
      <c r="Q325" s="48" t="s">
        <v>20</v>
      </c>
      <c r="R325" s="48" t="s">
        <v>19</v>
      </c>
      <c r="S325" s="48">
        <f>IF(Q325=B321,8)+IF(Q325=B322,7)+IF(Q325=B323,6)+IF(Q325=B324,5)+IF(Q325=B325,4)+IF(Q325=B326,3)+IF(Q325=B327,2)+IF(Q325=B328,1)+IF(R325=B321,8)+IF(R325=B322,7)+IF(R325=B323,6)+IF(R325=B324,5)+IF(R325=B325,4)+IF(R325=B326,3)+IF(R325=B327,2)+IF(R325=B328,1)</f>
        <v>0</v>
      </c>
      <c r="T325" s="48">
        <f>IF(R325=J321,8)+IF(R325=J322,7)+IF(R325=J323,6)+IF(R325=J324,5)+IF(R325=J325,4)+IF(R325=J326,3)+IF(R325=J327,2)+IF(R325=J328,1)+IF(Q325=J321,8)+IF(Q325=J322,7)+IF(Q325=J323,6)+IF(Q325=J324,5)+IF(Q325=J325,4)+IF(Q325=J326,3)+IF(Q325=J327,2)+IF(Q325=J328,1)</f>
        <v>0</v>
      </c>
      <c r="U325" s="2"/>
      <c r="V325" s="12"/>
      <c r="W325" s="12"/>
      <c r="X325" s="12"/>
      <c r="Y325" s="12"/>
      <c r="Z325" s="12">
        <f>S325+T325</f>
        <v>0</v>
      </c>
      <c r="AA325" s="12"/>
      <c r="AB325" s="191"/>
      <c r="AC325" s="12"/>
    </row>
    <row r="326" spans="1:29" ht="18.95" customHeight="1">
      <c r="A326" s="9">
        <v>6</v>
      </c>
      <c r="B326" s="106"/>
      <c r="C326" s="97"/>
      <c r="D326" s="41" t="str">
        <f t="shared" si="283"/>
        <v/>
      </c>
      <c r="E326" s="41" t="str">
        <f t="shared" si="284"/>
        <v/>
      </c>
      <c r="F326" s="64" t="str">
        <f t="shared" si="285"/>
        <v/>
      </c>
      <c r="G326" s="64" t="str">
        <f t="shared" si="281"/>
        <v xml:space="preserve"> </v>
      </c>
      <c r="H326" s="426"/>
      <c r="I326" s="9">
        <v>6</v>
      </c>
      <c r="J326" s="106"/>
      <c r="K326" s="97"/>
      <c r="L326" s="41" t="str">
        <f t="shared" si="286"/>
        <v/>
      </c>
      <c r="M326" s="41" t="str">
        <f t="shared" si="287"/>
        <v/>
      </c>
      <c r="N326" s="64" t="str">
        <f t="shared" si="288"/>
        <v/>
      </c>
      <c r="O326" s="64" t="str">
        <f t="shared" si="282"/>
        <v xml:space="preserve"> </v>
      </c>
      <c r="Q326" s="48" t="s">
        <v>188</v>
      </c>
      <c r="R326" s="48" t="s">
        <v>189</v>
      </c>
      <c r="S326" s="48">
        <f>IF(Q326=B321,8)+IF(Q326=B322,7)+IF(Q326=B323,6)+IF(Q326=B324,5)+IF(Q326=B325,4)+IF(Q326=B326,3)+IF(Q326=B327,2)+IF(Q326=B328,1)+IF(R326=B321,8)+IF(R326=B322,7)+IF(R326=B323,6)+IF(R326=B324,5)+IF(R326=B325,4)+IF(R326=B326,3)+IF(R326=B327,2)+IF(R326=B328,1)</f>
        <v>0</v>
      </c>
      <c r="T326" s="48">
        <f>IF(R326=J321,8)+IF(R326=J322,7)+IF(R326=J323,6)+IF(R326=J324,5)+IF(R326=J325,4)+IF(R326=J326,3)+IF(R326=J327,2)+IF(R326=J328,1)+IF(Q326=J321,8)+IF(Q326=J322,7)+IF(Q326=J323,6)+IF(Q326=J324,5)+IF(Q326=J325,4)+IF(Q326=J326,3)+IF(Q326=J327,2)+IF(Q326=J328,1)</f>
        <v>0</v>
      </c>
      <c r="U326" s="2"/>
      <c r="V326" s="12"/>
      <c r="W326" s="12"/>
      <c r="X326" s="12"/>
      <c r="Y326" s="12"/>
      <c r="Z326" s="12"/>
      <c r="AA326" s="12">
        <f>S326+T326</f>
        <v>0</v>
      </c>
      <c r="AB326" s="191"/>
      <c r="AC326" s="12"/>
    </row>
    <row r="327" spans="1:29" ht="18.95" customHeight="1">
      <c r="A327" s="9">
        <v>7</v>
      </c>
      <c r="B327" s="106"/>
      <c r="C327" s="97"/>
      <c r="D327" s="41" t="str">
        <f t="shared" si="283"/>
        <v/>
      </c>
      <c r="E327" s="41" t="str">
        <f t="shared" si="284"/>
        <v/>
      </c>
      <c r="F327" s="64" t="str">
        <f t="shared" si="285"/>
        <v/>
      </c>
      <c r="G327" s="64" t="str">
        <f t="shared" si="281"/>
        <v xml:space="preserve"> </v>
      </c>
      <c r="H327" s="426"/>
      <c r="I327" s="9">
        <v>7</v>
      </c>
      <c r="J327" s="106"/>
      <c r="K327" s="97"/>
      <c r="L327" s="41" t="str">
        <f t="shared" si="286"/>
        <v/>
      </c>
      <c r="M327" s="41" t="str">
        <f t="shared" si="287"/>
        <v/>
      </c>
      <c r="N327" s="64" t="str">
        <f t="shared" si="288"/>
        <v/>
      </c>
      <c r="O327" s="64" t="str">
        <f t="shared" si="282"/>
        <v xml:space="preserve"> </v>
      </c>
      <c r="Q327" s="48" t="s">
        <v>227</v>
      </c>
      <c r="R327" s="48" t="s">
        <v>228</v>
      </c>
      <c r="S327" s="48">
        <f>IF(Q327=B321,8)+IF(Q327=B322,7)+IF(Q327=B323,6)+IF(Q327=B324,5)+IF(Q327=B325,4)+IF(Q327=B326,3)+IF(Q327=B327,2)+IF(Q327=B328,1)+IF(R327=B321,8)+IF(R327=B322,7)+IF(R327=B323,6)+IF(R327=B324,5)+IF(R327=B325,4)+IF(R327=B326,3)+IF(R327=B327,2)+IF(R327=B328,1)</f>
        <v>0</v>
      </c>
      <c r="T327" s="48">
        <f>IF(R327=J321,8)+IF(R327=J322,7)+IF(R327=J323,6)+IF(R327=J324,5)+IF(R327=J325,4)+IF(R327=J326,3)+IF(R327=J327,2)+IF(R327=J328,1)+IF(Q327=J321,8)+IF(Q327=J322,7)+IF(Q327=J323,6)+IF(Q327=J324,5)+IF(Q327=J325,4)+IF(Q327=J326,3)+IF(Q327=J327,2)+IF(Q327=J328,1)</f>
        <v>0</v>
      </c>
      <c r="U327" s="2"/>
      <c r="V327" s="12"/>
      <c r="W327" s="12"/>
      <c r="X327" s="12"/>
      <c r="Y327" s="12"/>
      <c r="Z327" s="12"/>
      <c r="AA327" s="12"/>
      <c r="AB327" s="191">
        <f>S327+T327</f>
        <v>0</v>
      </c>
      <c r="AC327" s="12"/>
    </row>
    <row r="328" spans="1:29" ht="18.95" customHeight="1">
      <c r="A328" s="9">
        <v>8</v>
      </c>
      <c r="B328" s="106"/>
      <c r="C328" s="97"/>
      <c r="D328" s="41" t="str">
        <f t="shared" si="283"/>
        <v/>
      </c>
      <c r="E328" s="41" t="str">
        <f t="shared" si="284"/>
        <v/>
      </c>
      <c r="F328" s="64" t="str">
        <f t="shared" si="285"/>
        <v/>
      </c>
      <c r="G328" s="64" t="str">
        <f t="shared" si="281"/>
        <v xml:space="preserve"> </v>
      </c>
      <c r="H328" s="427"/>
      <c r="I328" s="9">
        <v>8</v>
      </c>
      <c r="J328" s="106"/>
      <c r="K328" s="97"/>
      <c r="L328" s="41" t="str">
        <f t="shared" si="286"/>
        <v/>
      </c>
      <c r="M328" s="41" t="str">
        <f t="shared" si="287"/>
        <v/>
      </c>
      <c r="N328" s="64" t="str">
        <f t="shared" si="288"/>
        <v/>
      </c>
      <c r="O328" s="64" t="str">
        <f t="shared" si="282"/>
        <v xml:space="preserve"> </v>
      </c>
      <c r="Q328" s="48" t="s">
        <v>208</v>
      </c>
      <c r="R328" s="48" t="s">
        <v>211</v>
      </c>
      <c r="S328" s="48">
        <f>IF(Q328=B321,8)+IF(Q328=B322,7)+IF(Q328=B323,6)+IF(Q328=B324,5)+IF(Q328=B325,4)+IF(Q328=B326,3)+IF(Q328=B327,2)+IF(Q328=B328,1)+IF(R328=B321,8)+IF(R328=B322,7)+IF(R328=B323,6)+IF(R328=B324,5)+IF(R328=B325,4)+IF(R328=B326,3)+IF(R328=B327,2)+IF(R328=B328,1)</f>
        <v>0</v>
      </c>
      <c r="T328" s="48">
        <f>IF(R328=J321,8)+IF(R328=J322,7)+IF(R328=J323,6)+IF(R328=J324,5)+IF(R328=J325,4)+IF(R328=J326,3)+IF(R328=J327,2)+IF(R328=J328,1)+IF(Q328=J321,8)+IF(Q328=J322,7)+IF(Q328=J323,6)+IF(Q328=J324,5)+IF(Q328=J325,4)+IF(Q328=J326,3)+IF(Q328=J327,2)+IF(Q328=J328,1)</f>
        <v>0</v>
      </c>
      <c r="U328" s="2"/>
      <c r="V328" s="12"/>
      <c r="W328" s="12"/>
      <c r="X328" s="12"/>
      <c r="Y328" s="12"/>
      <c r="Z328" s="12"/>
      <c r="AA328" s="12"/>
      <c r="AB328" s="191"/>
      <c r="AC328" s="12">
        <f>S328+T328</f>
        <v>0</v>
      </c>
    </row>
    <row r="329" spans="1:29" ht="18" customHeight="1">
      <c r="Q329" s="58"/>
      <c r="R329" s="58"/>
      <c r="S329" s="58"/>
      <c r="T329" s="58"/>
      <c r="U329" s="2"/>
      <c r="V329" s="158">
        <f>SUM(V213:V328)</f>
        <v>0</v>
      </c>
      <c r="W329" s="158">
        <f t="shared" ref="W329:AC329" si="289">SUM(W213:W328)</f>
        <v>36</v>
      </c>
      <c r="X329" s="158">
        <f t="shared" si="289"/>
        <v>8</v>
      </c>
      <c r="Y329" s="158">
        <f t="shared" si="289"/>
        <v>32</v>
      </c>
      <c r="Z329" s="158">
        <f t="shared" si="289"/>
        <v>76</v>
      </c>
      <c r="AA329" s="158">
        <f t="shared" si="289"/>
        <v>0</v>
      </c>
      <c r="AB329" s="158">
        <f t="shared" si="289"/>
        <v>0</v>
      </c>
      <c r="AC329" s="158">
        <f t="shared" si="289"/>
        <v>6</v>
      </c>
    </row>
    <row r="330" spans="1:29" ht="18" customHeight="1">
      <c r="Q330" s="58"/>
      <c r="R330" s="58"/>
      <c r="S330" s="58"/>
      <c r="T330" s="58"/>
      <c r="U330" s="2"/>
      <c r="V330" s="2"/>
      <c r="W330" s="2"/>
      <c r="X330" s="2"/>
      <c r="Y330" s="2"/>
      <c r="Z330" s="2"/>
      <c r="AA330" s="2"/>
      <c r="AB330" s="2"/>
      <c r="AC330" s="2"/>
    </row>
    <row r="331" spans="1:29" ht="18" customHeight="1">
      <c r="Q331" s="58"/>
      <c r="R331" s="58"/>
      <c r="S331" s="58"/>
      <c r="T331" s="58"/>
      <c r="U331" s="2"/>
      <c r="V331" s="2"/>
      <c r="W331" s="2"/>
      <c r="X331" s="2"/>
      <c r="Y331" s="2"/>
      <c r="Z331" s="2"/>
      <c r="AA331" s="2"/>
      <c r="AB331" s="2"/>
      <c r="AC331" s="2"/>
    </row>
    <row r="332" spans="1:29" ht="18" customHeight="1">
      <c r="Q332" s="58"/>
      <c r="R332" s="58"/>
      <c r="S332" s="58"/>
      <c r="T332" s="58"/>
      <c r="U332" s="2"/>
      <c r="V332" s="2"/>
      <c r="W332" s="2"/>
      <c r="X332" s="2"/>
      <c r="Y332" s="2"/>
      <c r="Z332" s="2"/>
      <c r="AA332" s="2"/>
      <c r="AB332" s="2"/>
      <c r="AC332" s="2"/>
    </row>
    <row r="333" spans="1:29" ht="18" customHeight="1">
      <c r="Q333" s="58"/>
      <c r="R333" s="58"/>
      <c r="U333" s="2"/>
      <c r="V333" s="2"/>
      <c r="W333" s="2"/>
      <c r="X333" s="2"/>
      <c r="Y333" s="2"/>
      <c r="Z333" s="2"/>
      <c r="AA333" s="2"/>
      <c r="AB333" s="2"/>
      <c r="AC333" s="2"/>
    </row>
    <row r="334" spans="1:29" ht="18" customHeight="1">
      <c r="Q334" s="58"/>
      <c r="R334" s="58"/>
      <c r="S334" s="58"/>
      <c r="T334" s="58"/>
      <c r="U334" s="2"/>
      <c r="V334" s="2"/>
      <c r="W334" s="2"/>
      <c r="X334" s="2"/>
      <c r="Y334" s="2"/>
      <c r="Z334" s="2"/>
      <c r="AA334" s="2"/>
      <c r="AB334" s="2"/>
      <c r="AC334" s="2"/>
    </row>
    <row r="335" spans="1:29" ht="18" customHeight="1">
      <c r="Q335" s="58"/>
      <c r="R335" s="58"/>
      <c r="S335" s="58"/>
      <c r="T335" s="58"/>
      <c r="U335" s="2"/>
      <c r="V335" s="2"/>
      <c r="W335" s="2"/>
      <c r="X335" s="2"/>
      <c r="Y335" s="2"/>
      <c r="Z335" s="2"/>
      <c r="AA335" s="2"/>
      <c r="AB335" s="2"/>
      <c r="AC335" s="2"/>
    </row>
    <row r="336" spans="1:29" ht="18" customHeight="1">
      <c r="Q336" s="58"/>
      <c r="R336" s="58"/>
      <c r="S336" s="58"/>
      <c r="T336" s="58"/>
      <c r="U336" s="2"/>
      <c r="V336" s="2"/>
      <c r="W336" s="2"/>
      <c r="X336" s="2"/>
      <c r="Y336" s="2"/>
      <c r="Z336" s="2"/>
      <c r="AA336" s="2"/>
      <c r="AB336" s="2"/>
      <c r="AC336" s="2"/>
    </row>
    <row r="337" spans="17:29" ht="18" customHeight="1">
      <c r="Q337" s="58"/>
      <c r="R337" s="58"/>
      <c r="S337" s="58"/>
      <c r="T337" s="58"/>
      <c r="U337" s="2"/>
      <c r="V337" s="2"/>
      <c r="W337" s="2"/>
      <c r="X337" s="2"/>
      <c r="Y337" s="2"/>
      <c r="Z337" s="2"/>
      <c r="AA337" s="2"/>
      <c r="AB337" s="2"/>
      <c r="AC337" s="2"/>
    </row>
    <row r="338" spans="17:29" ht="18" customHeight="1">
      <c r="Q338" s="58"/>
      <c r="R338" s="58"/>
      <c r="S338" s="58"/>
      <c r="T338" s="58"/>
      <c r="U338" s="2"/>
      <c r="V338" s="2"/>
      <c r="W338" s="2"/>
      <c r="X338" s="2"/>
      <c r="Y338" s="2"/>
      <c r="Z338" s="2"/>
      <c r="AA338" s="2"/>
      <c r="AB338" s="2"/>
      <c r="AC338" s="2"/>
    </row>
    <row r="339" spans="17:29" ht="18" customHeight="1">
      <c r="Q339" s="58"/>
      <c r="R339" s="58"/>
      <c r="S339" s="58"/>
      <c r="T339" s="58"/>
      <c r="U339" s="2"/>
      <c r="V339" s="2"/>
      <c r="W339" s="2"/>
      <c r="X339" s="2"/>
      <c r="Y339" s="2"/>
      <c r="Z339" s="2"/>
      <c r="AA339" s="2"/>
      <c r="AB339" s="2"/>
      <c r="AC339" s="2"/>
    </row>
    <row r="340" spans="17:29" ht="18" customHeight="1">
      <c r="Q340" s="58"/>
      <c r="R340" s="58"/>
      <c r="S340" s="58"/>
      <c r="T340" s="58"/>
      <c r="U340" s="2"/>
      <c r="V340" s="2"/>
      <c r="W340" s="2"/>
      <c r="X340" s="2"/>
      <c r="Y340" s="2"/>
      <c r="Z340" s="2"/>
      <c r="AA340" s="2"/>
      <c r="AB340" s="2"/>
      <c r="AC340" s="2"/>
    </row>
    <row r="341" spans="17:29" ht="18" customHeight="1">
      <c r="Q341" s="58"/>
      <c r="R341" s="58"/>
      <c r="S341" s="58"/>
      <c r="T341" s="58"/>
      <c r="U341" s="2"/>
      <c r="V341" s="2"/>
      <c r="W341" s="2"/>
      <c r="X341" s="2"/>
      <c r="Y341" s="2"/>
      <c r="Z341" s="2"/>
      <c r="AA341" s="2"/>
      <c r="AB341" s="2"/>
      <c r="AC341" s="2"/>
    </row>
    <row r="342" spans="17:29" ht="18" customHeight="1">
      <c r="Q342" s="58"/>
      <c r="R342" s="58"/>
    </row>
  </sheetData>
  <sortState ref="B87:C91">
    <sortCondition descending="1" ref="C87:C91"/>
  </sortState>
  <mergeCells count="222">
    <mergeCell ref="H321:H328"/>
    <mergeCell ref="H276:H283"/>
    <mergeCell ref="H285:H292"/>
    <mergeCell ref="H303:H310"/>
    <mergeCell ref="H312:H319"/>
    <mergeCell ref="H177:H184"/>
    <mergeCell ref="H186:H193"/>
    <mergeCell ref="H195:H202"/>
    <mergeCell ref="H204:H211"/>
    <mergeCell ref="H258:H265"/>
    <mergeCell ref="AC1:AC3"/>
    <mergeCell ref="AX106:BH106"/>
    <mergeCell ref="J122:O122"/>
    <mergeCell ref="H6:H13"/>
    <mergeCell ref="H15:H22"/>
    <mergeCell ref="H24:H31"/>
    <mergeCell ref="H33:H40"/>
    <mergeCell ref="H42:H49"/>
    <mergeCell ref="H60:H67"/>
    <mergeCell ref="H114:H121"/>
    <mergeCell ref="H105:H112"/>
    <mergeCell ref="AB1:AB3"/>
    <mergeCell ref="I2:O2"/>
    <mergeCell ref="I3:O3"/>
    <mergeCell ref="A1:O1"/>
    <mergeCell ref="Y1:Y3"/>
    <mergeCell ref="S1:T3"/>
    <mergeCell ref="X1:X3"/>
    <mergeCell ref="C2:H2"/>
    <mergeCell ref="AA1:AA3"/>
    <mergeCell ref="Z1:Z3"/>
    <mergeCell ref="V1:V3"/>
    <mergeCell ref="W1:W3"/>
    <mergeCell ref="A4:O4"/>
    <mergeCell ref="B320:G320"/>
    <mergeCell ref="J320:O320"/>
    <mergeCell ref="B275:G275"/>
    <mergeCell ref="J275:O275"/>
    <mergeCell ref="J239:O239"/>
    <mergeCell ref="H240:H247"/>
    <mergeCell ref="H249:H256"/>
    <mergeCell ref="J203:O203"/>
    <mergeCell ref="B230:G230"/>
    <mergeCell ref="J230:O230"/>
    <mergeCell ref="B203:G203"/>
    <mergeCell ref="J212:O212"/>
    <mergeCell ref="B212:G212"/>
    <mergeCell ref="H213:H220"/>
    <mergeCell ref="H222:H229"/>
    <mergeCell ref="J284:O284"/>
    <mergeCell ref="B284:G284"/>
    <mergeCell ref="B302:G302"/>
    <mergeCell ref="J302:O302"/>
    <mergeCell ref="B293:G293"/>
    <mergeCell ref="J293:O293"/>
    <mergeCell ref="H294:H301"/>
    <mergeCell ref="J311:O311"/>
    <mergeCell ref="B311:G311"/>
    <mergeCell ref="B68:G68"/>
    <mergeCell ref="J68:O68"/>
    <mergeCell ref="B77:G77"/>
    <mergeCell ref="J77:O77"/>
    <mergeCell ref="B167:G167"/>
    <mergeCell ref="J167:O167"/>
    <mergeCell ref="B140:G140"/>
    <mergeCell ref="J140:O140"/>
    <mergeCell ref="E159:G159"/>
    <mergeCell ref="H159:K159"/>
    <mergeCell ref="B149:G149"/>
    <mergeCell ref="J149:O149"/>
    <mergeCell ref="H132:H139"/>
    <mergeCell ref="B158:G158"/>
    <mergeCell ref="J158:O158"/>
    <mergeCell ref="H141:H148"/>
    <mergeCell ref="E164:G164"/>
    <mergeCell ref="H164:K164"/>
    <mergeCell ref="E165:G165"/>
    <mergeCell ref="H165:K165"/>
    <mergeCell ref="E166:G166"/>
    <mergeCell ref="H166:K166"/>
    <mergeCell ref="H160:K160"/>
    <mergeCell ref="E161:G161"/>
    <mergeCell ref="J5:O5"/>
    <mergeCell ref="B5:G5"/>
    <mergeCell ref="B23:G23"/>
    <mergeCell ref="J23:O23"/>
    <mergeCell ref="B32:G32"/>
    <mergeCell ref="A2:B2"/>
    <mergeCell ref="Q1:R3"/>
    <mergeCell ref="B221:G221"/>
    <mergeCell ref="J221:O221"/>
    <mergeCell ref="B86:G86"/>
    <mergeCell ref="J86:O86"/>
    <mergeCell ref="J95:O95"/>
    <mergeCell ref="B14:G14"/>
    <mergeCell ref="J14:O14"/>
    <mergeCell ref="B131:G131"/>
    <mergeCell ref="J131:O131"/>
    <mergeCell ref="A3:B3"/>
    <mergeCell ref="C3:H3"/>
    <mergeCell ref="B185:G185"/>
    <mergeCell ref="J185:O185"/>
    <mergeCell ref="B176:G176"/>
    <mergeCell ref="J176:O176"/>
    <mergeCell ref="H150:H157"/>
    <mergeCell ref="H168:H175"/>
    <mergeCell ref="B50:G50"/>
    <mergeCell ref="J50:O50"/>
    <mergeCell ref="J32:O32"/>
    <mergeCell ref="B41:G41"/>
    <mergeCell ref="J41:O41"/>
    <mergeCell ref="J113:O113"/>
    <mergeCell ref="AU7:BF7"/>
    <mergeCell ref="AE37:AE38"/>
    <mergeCell ref="AE39:AE40"/>
    <mergeCell ref="AE8:AE9"/>
    <mergeCell ref="AE10:AE11"/>
    <mergeCell ref="AE12:AE13"/>
    <mergeCell ref="AE14:AE15"/>
    <mergeCell ref="AE16:AE17"/>
    <mergeCell ref="AE18:AE19"/>
    <mergeCell ref="AE20:AE21"/>
    <mergeCell ref="AE29:AE30"/>
    <mergeCell ref="AE31:AE32"/>
    <mergeCell ref="AE33:AE34"/>
    <mergeCell ref="AE35:AE36"/>
    <mergeCell ref="AE27:AE28"/>
    <mergeCell ref="AE22:AE23"/>
    <mergeCell ref="AE41:AE42"/>
    <mergeCell ref="AE111:AE112"/>
    <mergeCell ref="AX214:BH214"/>
    <mergeCell ref="J248:O248"/>
    <mergeCell ref="AE244:AE245"/>
    <mergeCell ref="AE246:AE247"/>
    <mergeCell ref="AE236:AE237"/>
    <mergeCell ref="AE238:AE239"/>
    <mergeCell ref="AE240:AE241"/>
    <mergeCell ref="AE229:AE230"/>
    <mergeCell ref="AE248:AE249"/>
    <mergeCell ref="AE242:AE243"/>
    <mergeCell ref="AE223:AE224"/>
    <mergeCell ref="AE225:AE226"/>
    <mergeCell ref="AE227:AE228"/>
    <mergeCell ref="AE234:AE235"/>
    <mergeCell ref="AE215:AE216"/>
    <mergeCell ref="AE217:AE218"/>
    <mergeCell ref="AE219:AE220"/>
    <mergeCell ref="AE221:AE222"/>
    <mergeCell ref="AE121:AE122"/>
    <mergeCell ref="AE140:AE141"/>
    <mergeCell ref="AE132:AE133"/>
    <mergeCell ref="AE134:AE135"/>
    <mergeCell ref="AE136:AE137"/>
    <mergeCell ref="AE138:AE139"/>
    <mergeCell ref="AE119:AE120"/>
    <mergeCell ref="AE128:AE129"/>
    <mergeCell ref="AE130:AE131"/>
    <mergeCell ref="AE113:AE114"/>
    <mergeCell ref="AE115:AE116"/>
    <mergeCell ref="AE117:AE118"/>
    <mergeCell ref="AE126:AE127"/>
    <mergeCell ref="AE109:AE110"/>
    <mergeCell ref="AE107:AE108"/>
    <mergeCell ref="E54:G54"/>
    <mergeCell ref="H54:K54"/>
    <mergeCell ref="E55:G55"/>
    <mergeCell ref="H55:K55"/>
    <mergeCell ref="E56:G56"/>
    <mergeCell ref="H56:K56"/>
    <mergeCell ref="B95:G95"/>
    <mergeCell ref="B104:G104"/>
    <mergeCell ref="J104:O104"/>
    <mergeCell ref="B113:G113"/>
    <mergeCell ref="B122:G122"/>
    <mergeCell ref="H123:H130"/>
    <mergeCell ref="B59:G59"/>
    <mergeCell ref="J59:O59"/>
    <mergeCell ref="H69:H76"/>
    <mergeCell ref="H78:H85"/>
    <mergeCell ref="H87:H94"/>
    <mergeCell ref="H96:H103"/>
    <mergeCell ref="E51:G51"/>
    <mergeCell ref="E52:G52"/>
    <mergeCell ref="H51:K51"/>
    <mergeCell ref="H52:K52"/>
    <mergeCell ref="E53:G53"/>
    <mergeCell ref="H53:K53"/>
    <mergeCell ref="E57:G57"/>
    <mergeCell ref="H57:K57"/>
    <mergeCell ref="E58:G58"/>
    <mergeCell ref="H58:K58"/>
    <mergeCell ref="H161:K161"/>
    <mergeCell ref="E162:G162"/>
    <mergeCell ref="H162:K162"/>
    <mergeCell ref="E163:G163"/>
    <mergeCell ref="H163:K163"/>
    <mergeCell ref="E160:G160"/>
    <mergeCell ref="B239:G239"/>
    <mergeCell ref="H231:H238"/>
    <mergeCell ref="J194:O194"/>
    <mergeCell ref="B194:G194"/>
    <mergeCell ref="E274:G274"/>
    <mergeCell ref="H274:K274"/>
    <mergeCell ref="E271:G271"/>
    <mergeCell ref="H271:K271"/>
    <mergeCell ref="E272:G272"/>
    <mergeCell ref="H272:K272"/>
    <mergeCell ref="E273:G273"/>
    <mergeCell ref="H273:K273"/>
    <mergeCell ref="B248:G248"/>
    <mergeCell ref="E269:G269"/>
    <mergeCell ref="H269:K269"/>
    <mergeCell ref="E270:G270"/>
    <mergeCell ref="H270:K270"/>
    <mergeCell ref="E267:G267"/>
    <mergeCell ref="H267:K267"/>
    <mergeCell ref="E268:G268"/>
    <mergeCell ref="H268:K268"/>
    <mergeCell ref="B266:G266"/>
    <mergeCell ref="J266:O266"/>
    <mergeCell ref="J257:O257"/>
    <mergeCell ref="B257:G257"/>
  </mergeCells>
  <phoneticPr fontId="0" type="noConversion"/>
  <printOptions horizontalCentered="1"/>
  <pageMargins left="0.31496062992125984" right="0.31496062992125984" top="0.39370078740157483" bottom="0.19685039370078741" header="0.51181102362204722" footer="0.51181102362204722"/>
  <pageSetup paperSize="9" scale="60" fitToHeight="0" orientation="portrait" horizontalDpi="300" verticalDpi="300" r:id="rId1"/>
  <headerFooter alignWithMargins="0"/>
  <rowBreaks count="5" manualBreakCount="5">
    <brk id="58" max="14" man="1"/>
    <brk id="103" max="14" man="1"/>
    <brk id="166" max="14" man="1"/>
    <brk id="211" max="14" man="1"/>
    <brk id="274" max="14" man="1"/>
  </rowBreaks>
  <legacyDrawing r:id="rId2"/>
</worksheet>
</file>

<file path=xl/worksheets/sheet5.xml><?xml version="1.0" encoding="utf-8"?>
<worksheet xmlns="http://schemas.openxmlformats.org/spreadsheetml/2006/main" xmlns:r="http://schemas.openxmlformats.org/officeDocument/2006/relationships">
  <sheetPr>
    <tabColor indexed="53"/>
    <pageSetUpPr fitToPage="1"/>
  </sheetPr>
  <dimension ref="A1:K856"/>
  <sheetViews>
    <sheetView view="pageBreakPreview" zoomScale="80" zoomScaleNormal="100" zoomScaleSheetLayoutView="80" workbookViewId="0">
      <pane ySplit="14" topLeftCell="A24" activePane="bottomLeft" state="frozen"/>
      <selection pane="bottomLeft" activeCell="C49" sqref="C49"/>
    </sheetView>
  </sheetViews>
  <sheetFormatPr defaultRowHeight="15" customHeight="1"/>
  <cols>
    <col min="1" max="1" width="6.28515625" style="325" customWidth="1"/>
    <col min="2" max="2" width="15.28515625" style="326" customWidth="1"/>
    <col min="3" max="3" width="15.28515625" style="327" customWidth="1"/>
    <col min="4" max="4" width="30.85546875" style="328" customWidth="1"/>
    <col min="5" max="5" width="21" style="329" customWidth="1"/>
    <col min="6" max="6" width="9.42578125" style="329" customWidth="1"/>
    <col min="7" max="7" width="4.85546875" style="330" customWidth="1"/>
    <col min="8" max="8" width="6.28515625" style="322" customWidth="1"/>
    <col min="9" max="9" width="35.42578125" style="323" customWidth="1"/>
    <col min="10" max="10" width="21" style="322" customWidth="1"/>
    <col min="11" max="11" width="19.7109375" style="322" customWidth="1"/>
    <col min="12" max="12" width="5" style="331" customWidth="1"/>
    <col min="13" max="16384" width="9.140625" style="331"/>
  </cols>
  <sheetData>
    <row r="1" spans="1:11" s="324" customFormat="1" ht="15" customHeight="1">
      <c r="A1" s="317"/>
      <c r="B1" s="318"/>
      <c r="C1" s="319"/>
      <c r="D1" s="320"/>
      <c r="E1" s="317"/>
      <c r="F1" s="317"/>
      <c r="G1" s="321"/>
      <c r="H1" s="322"/>
      <c r="I1" s="323"/>
      <c r="J1" s="322"/>
      <c r="K1" s="322"/>
    </row>
    <row r="2" spans="1:11" ht="15" hidden="1" customHeight="1">
      <c r="K2" s="322" t="s">
        <v>796</v>
      </c>
    </row>
    <row r="3" spans="1:11" ht="15" hidden="1" customHeight="1">
      <c r="K3" s="322" t="s">
        <v>797</v>
      </c>
    </row>
    <row r="4" spans="1:11" ht="15" hidden="1" customHeight="1">
      <c r="K4" s="322" t="s">
        <v>798</v>
      </c>
    </row>
    <row r="5" spans="1:11" ht="15" hidden="1" customHeight="1">
      <c r="K5" s="322" t="s">
        <v>799</v>
      </c>
    </row>
    <row r="6" spans="1:11" ht="15" hidden="1" customHeight="1">
      <c r="K6" s="322" t="s">
        <v>800</v>
      </c>
    </row>
    <row r="7" spans="1:11" ht="15" hidden="1" customHeight="1">
      <c r="K7" s="322" t="s">
        <v>801</v>
      </c>
    </row>
    <row r="8" spans="1:11" ht="15" hidden="1" customHeight="1">
      <c r="K8" s="322" t="s">
        <v>802</v>
      </c>
    </row>
    <row r="9" spans="1:11" ht="15" hidden="1" customHeight="1">
      <c r="K9" s="322" t="s">
        <v>803</v>
      </c>
    </row>
    <row r="10" spans="1:11" ht="62.25" customHeight="1">
      <c r="A10" s="432" t="s">
        <v>804</v>
      </c>
      <c r="B10" s="432"/>
      <c r="C10" s="432"/>
      <c r="D10" s="432"/>
      <c r="E10" s="432"/>
      <c r="F10" s="432"/>
      <c r="H10" s="433" t="s">
        <v>805</v>
      </c>
      <c r="I10" s="434"/>
      <c r="J10" s="434"/>
      <c r="K10" s="434"/>
    </row>
    <row r="11" spans="1:11" ht="18" customHeight="1">
      <c r="A11" s="435" t="str">
        <f>'MATCH DETAILS'!A1:D1</f>
        <v>OXFORDSHIRE (Fit to Run) TRACK &amp; FIELD LEAGUE 2013</v>
      </c>
      <c r="B11" s="436"/>
      <c r="C11" s="436"/>
      <c r="D11" s="436"/>
      <c r="E11" s="436"/>
      <c r="F11" s="437"/>
      <c r="H11" s="433"/>
      <c r="I11" s="434"/>
      <c r="J11" s="434"/>
      <c r="K11" s="434"/>
    </row>
    <row r="12" spans="1:11" ht="18" customHeight="1">
      <c r="A12" s="438">
        <f>'MATCH DETAILS'!B3</f>
        <v>41525</v>
      </c>
      <c r="B12" s="439"/>
      <c r="C12" s="440" t="str">
        <f>'MATCH DETAILS'!B4</f>
        <v>HORSPATH ROAD, OXFORD</v>
      </c>
      <c r="D12" s="441"/>
      <c r="E12" s="332" t="s">
        <v>806</v>
      </c>
      <c r="F12" s="333">
        <f>'MATCH DETAILS'!B2</f>
        <v>3</v>
      </c>
      <c r="H12" s="442" t="s">
        <v>35</v>
      </c>
      <c r="I12" s="442"/>
      <c r="J12" s="442"/>
      <c r="K12" s="442"/>
    </row>
    <row r="13" spans="1:11" ht="30" customHeight="1">
      <c r="A13" s="443" t="s">
        <v>246</v>
      </c>
      <c r="B13" s="444"/>
      <c r="C13" s="444"/>
      <c r="D13" s="444"/>
      <c r="E13" s="444"/>
      <c r="F13" s="445"/>
      <c r="H13" s="442"/>
      <c r="I13" s="442"/>
      <c r="J13" s="442"/>
      <c r="K13" s="442"/>
    </row>
    <row r="14" spans="1:11" s="343" customFormat="1" ht="39.75" customHeight="1">
      <c r="A14" s="334" t="s">
        <v>30</v>
      </c>
      <c r="B14" s="335" t="s">
        <v>36</v>
      </c>
      <c r="C14" s="336" t="s">
        <v>33</v>
      </c>
      <c r="D14" s="337" t="s">
        <v>31</v>
      </c>
      <c r="E14" s="337" t="s">
        <v>32</v>
      </c>
      <c r="F14" s="337" t="s">
        <v>34</v>
      </c>
      <c r="G14" s="338"/>
      <c r="H14" s="339" t="s">
        <v>30</v>
      </c>
      <c r="I14" s="340" t="s">
        <v>31</v>
      </c>
      <c r="J14" s="341" t="s">
        <v>32</v>
      </c>
      <c r="K14" s="342" t="s">
        <v>807</v>
      </c>
    </row>
    <row r="15" spans="1:11" s="349" customFormat="1" ht="15.75">
      <c r="A15" s="344">
        <v>280</v>
      </c>
      <c r="B15" s="488" t="s">
        <v>837</v>
      </c>
      <c r="C15" s="490" t="s">
        <v>9</v>
      </c>
      <c r="D15" s="346" t="str">
        <f>VLOOKUP(A15,H$15:K$509,2,FALSE)</f>
        <v>Anabel Pozniak</v>
      </c>
      <c r="E15" s="346" t="str">
        <f>VLOOKUP(A15,H$15:K$509,3,FALSE)</f>
        <v>Radley AC</v>
      </c>
      <c r="F15" s="346" t="str">
        <f>VLOOKUP(A15,H$15:K$509,4,FALSE)</f>
        <v>U13 W</v>
      </c>
      <c r="G15" s="347"/>
      <c r="H15" s="348">
        <v>200</v>
      </c>
      <c r="I15" s="223" t="s">
        <v>267</v>
      </c>
      <c r="J15" s="348" t="s">
        <v>795</v>
      </c>
      <c r="K15" s="348" t="s">
        <v>797</v>
      </c>
    </row>
    <row r="16" spans="1:11" s="349" customFormat="1" ht="15.75">
      <c r="A16" s="344">
        <v>231</v>
      </c>
      <c r="B16" s="488" t="s">
        <v>838</v>
      </c>
      <c r="C16" s="490" t="s">
        <v>9</v>
      </c>
      <c r="D16" s="346" t="str">
        <f t="shared" ref="D16:D79" si="0">VLOOKUP(A16,H$15:K$509,2,FALSE)</f>
        <v>Kiah-Jay Stevens</v>
      </c>
      <c r="E16" s="346" t="str">
        <f t="shared" ref="E16:E79" si="1">VLOOKUP(A16,H$15:K$509,3,FALSE)</f>
        <v>Team Kennet</v>
      </c>
      <c r="F16" s="346" t="str">
        <f t="shared" ref="F16:F79" si="2">VLOOKUP(A16,H$15:K$509,4,FALSE)</f>
        <v>U13 W</v>
      </c>
      <c r="G16" s="347"/>
      <c r="H16" s="348">
        <v>201</v>
      </c>
      <c r="I16" s="223" t="s">
        <v>270</v>
      </c>
      <c r="J16" s="348" t="s">
        <v>795</v>
      </c>
      <c r="K16" s="348" t="s">
        <v>797</v>
      </c>
    </row>
    <row r="17" spans="1:11" s="349" customFormat="1" ht="15.75">
      <c r="A17" s="344">
        <v>230</v>
      </c>
      <c r="B17" s="488" t="s">
        <v>839</v>
      </c>
      <c r="C17" s="490" t="s">
        <v>9</v>
      </c>
      <c r="D17" s="346" t="str">
        <f t="shared" si="0"/>
        <v>Kira Angell</v>
      </c>
      <c r="E17" s="346" t="str">
        <f t="shared" si="1"/>
        <v>Team Kennet</v>
      </c>
      <c r="F17" s="346" t="str">
        <f t="shared" si="2"/>
        <v>U13 W</v>
      </c>
      <c r="G17" s="347"/>
      <c r="H17" s="348">
        <v>202</v>
      </c>
      <c r="I17" s="223" t="s">
        <v>272</v>
      </c>
      <c r="J17" s="348" t="s">
        <v>795</v>
      </c>
      <c r="K17" s="348" t="s">
        <v>797</v>
      </c>
    </row>
    <row r="18" spans="1:11" s="349" customFormat="1" ht="15.75">
      <c r="A18" s="344">
        <v>284</v>
      </c>
      <c r="B18" s="488" t="s">
        <v>840</v>
      </c>
      <c r="C18" s="490" t="s">
        <v>9</v>
      </c>
      <c r="D18" s="346" t="str">
        <f t="shared" si="0"/>
        <v>Hannah Mott</v>
      </c>
      <c r="E18" s="346" t="str">
        <f t="shared" si="1"/>
        <v>Radley AC</v>
      </c>
      <c r="F18" s="346" t="str">
        <f t="shared" si="2"/>
        <v>U13 W</v>
      </c>
      <c r="G18" s="347"/>
      <c r="H18" s="348">
        <v>203</v>
      </c>
      <c r="I18" s="223" t="s">
        <v>350</v>
      </c>
      <c r="J18" s="348" t="s">
        <v>809</v>
      </c>
      <c r="K18" s="348" t="s">
        <v>796</v>
      </c>
    </row>
    <row r="19" spans="1:11" s="349" customFormat="1" ht="15.75">
      <c r="A19" s="344">
        <v>283</v>
      </c>
      <c r="B19" s="488" t="s">
        <v>841</v>
      </c>
      <c r="C19" s="490" t="s">
        <v>9</v>
      </c>
      <c r="D19" s="346" t="str">
        <f t="shared" si="0"/>
        <v>Freya Gordon James</v>
      </c>
      <c r="E19" s="346" t="str">
        <f t="shared" si="1"/>
        <v>Radley AC</v>
      </c>
      <c r="F19" s="346" t="str">
        <f t="shared" si="2"/>
        <v>U13 W</v>
      </c>
      <c r="G19" s="347"/>
      <c r="H19" s="348">
        <v>204</v>
      </c>
      <c r="I19" s="223" t="s">
        <v>352</v>
      </c>
      <c r="J19" s="348" t="s">
        <v>809</v>
      </c>
      <c r="K19" s="348" t="s">
        <v>796</v>
      </c>
    </row>
    <row r="20" spans="1:11" s="349" customFormat="1" ht="15.75">
      <c r="A20" s="344"/>
      <c r="B20" s="350"/>
      <c r="C20" s="345"/>
      <c r="D20" s="346" t="e">
        <f t="shared" si="0"/>
        <v>#N/A</v>
      </c>
      <c r="E20" s="346" t="e">
        <f t="shared" si="1"/>
        <v>#N/A</v>
      </c>
      <c r="F20" s="346" t="e">
        <f t="shared" si="2"/>
        <v>#N/A</v>
      </c>
      <c r="G20" s="347"/>
      <c r="H20" s="348">
        <v>205</v>
      </c>
      <c r="I20" s="223" t="s">
        <v>514</v>
      </c>
      <c r="J20" s="348" t="s">
        <v>809</v>
      </c>
      <c r="K20" s="348" t="s">
        <v>796</v>
      </c>
    </row>
    <row r="21" spans="1:11" s="349" customFormat="1" ht="15.75">
      <c r="A21" s="344">
        <v>285</v>
      </c>
      <c r="B21" s="488" t="s">
        <v>845</v>
      </c>
      <c r="C21" s="490" t="s">
        <v>6</v>
      </c>
      <c r="D21" s="346" t="str">
        <f t="shared" si="0"/>
        <v>Martha Adams</v>
      </c>
      <c r="E21" s="346" t="str">
        <f t="shared" si="1"/>
        <v>Radley AC</v>
      </c>
      <c r="F21" s="346" t="str">
        <f t="shared" si="2"/>
        <v>U13 W</v>
      </c>
      <c r="G21" s="347"/>
      <c r="H21" s="348">
        <v>206</v>
      </c>
      <c r="I21" s="224" t="s">
        <v>517</v>
      </c>
      <c r="J21" s="348" t="s">
        <v>809</v>
      </c>
      <c r="K21" s="348" t="s">
        <v>800</v>
      </c>
    </row>
    <row r="22" spans="1:11" s="349" customFormat="1" ht="15.75">
      <c r="A22" s="344">
        <v>217</v>
      </c>
      <c r="B22" s="488" t="s">
        <v>846</v>
      </c>
      <c r="C22" s="490" t="s">
        <v>6</v>
      </c>
      <c r="D22" s="346" t="str">
        <f t="shared" si="0"/>
        <v>Erin Higginbottom</v>
      </c>
      <c r="E22" s="346" t="str">
        <f t="shared" si="1"/>
        <v>Bicester AC</v>
      </c>
      <c r="F22" s="346" t="str">
        <f t="shared" si="2"/>
        <v>U13 W</v>
      </c>
      <c r="G22" s="347"/>
      <c r="H22" s="348">
        <v>207</v>
      </c>
      <c r="I22" s="224" t="s">
        <v>521</v>
      </c>
      <c r="J22" s="348" t="s">
        <v>809</v>
      </c>
      <c r="K22" s="348" t="s">
        <v>800</v>
      </c>
    </row>
    <row r="23" spans="1:11" s="349" customFormat="1" ht="15.75">
      <c r="A23" s="344"/>
      <c r="B23" s="350"/>
      <c r="C23" s="345"/>
      <c r="D23" s="346" t="e">
        <f t="shared" si="0"/>
        <v>#N/A</v>
      </c>
      <c r="E23" s="346" t="e">
        <f t="shared" si="1"/>
        <v>#N/A</v>
      </c>
      <c r="F23" s="346" t="e">
        <f t="shared" si="2"/>
        <v>#N/A</v>
      </c>
      <c r="G23" s="347"/>
      <c r="H23" s="348">
        <v>208</v>
      </c>
      <c r="I23" s="224" t="s">
        <v>523</v>
      </c>
      <c r="J23" s="348" t="s">
        <v>809</v>
      </c>
      <c r="K23" s="348" t="s">
        <v>800</v>
      </c>
    </row>
    <row r="24" spans="1:11" s="349" customFormat="1" ht="15.75">
      <c r="A24" s="344">
        <v>203</v>
      </c>
      <c r="B24" s="488" t="s">
        <v>836</v>
      </c>
      <c r="C24" s="489" t="s">
        <v>142</v>
      </c>
      <c r="D24" s="346" t="str">
        <f>VLOOKUP(A24,H$15:K$509,2,FALSE)</f>
        <v>ALICE GIBBINS</v>
      </c>
      <c r="E24" s="346" t="str">
        <f>VLOOKUP(A24,H$15:K$509,3,FALSE)</f>
        <v>Banbury</v>
      </c>
      <c r="F24" s="346" t="str">
        <f>VLOOKUP(A24,H$15:K$509,4,FALSE)</f>
        <v>U13 W</v>
      </c>
      <c r="G24" s="347"/>
      <c r="H24" s="348">
        <v>209</v>
      </c>
      <c r="I24" s="223" t="s">
        <v>524</v>
      </c>
      <c r="J24" s="348" t="s">
        <v>809</v>
      </c>
      <c r="K24" s="348" t="s">
        <v>801</v>
      </c>
    </row>
    <row r="25" spans="1:11" s="349" customFormat="1" ht="15.75">
      <c r="A25" s="344">
        <v>218</v>
      </c>
      <c r="B25" s="488" t="s">
        <v>817</v>
      </c>
      <c r="C25" s="489" t="s">
        <v>142</v>
      </c>
      <c r="D25" s="346" t="str">
        <f>VLOOKUP(A25,H$15:K$509,2,FALSE)</f>
        <v>Isabelle Kinsella-Miles</v>
      </c>
      <c r="E25" s="346" t="str">
        <f>VLOOKUP(A25,H$15:K$509,3,FALSE)</f>
        <v>Bicester AC</v>
      </c>
      <c r="F25" s="346" t="str">
        <f>VLOOKUP(A25,H$15:K$509,4,FALSE)</f>
        <v>U13 W</v>
      </c>
      <c r="G25" s="347"/>
      <c r="H25" s="348">
        <v>210</v>
      </c>
      <c r="I25" s="223" t="s">
        <v>603</v>
      </c>
      <c r="J25" s="348" t="s">
        <v>810</v>
      </c>
      <c r="K25" s="348" t="s">
        <v>796</v>
      </c>
    </row>
    <row r="26" spans="1:11" s="349" customFormat="1" ht="15.75">
      <c r="A26" s="344">
        <v>211</v>
      </c>
      <c r="B26" s="488" t="s">
        <v>818</v>
      </c>
      <c r="C26" s="489" t="s">
        <v>142</v>
      </c>
      <c r="D26" s="346" t="str">
        <f>VLOOKUP(A26,H$15:K$509,2,FALSE)</f>
        <v>Amy Gould</v>
      </c>
      <c r="E26" s="346" t="str">
        <f>VLOOKUP(A26,H$15:K$509,3,FALSE)</f>
        <v>Bicester AC</v>
      </c>
      <c r="F26" s="346" t="str">
        <f>VLOOKUP(A26,H$15:K$509,4,FALSE)</f>
        <v>U13 W</v>
      </c>
      <c r="G26" s="347"/>
      <c r="H26" s="348">
        <v>211</v>
      </c>
      <c r="I26" s="223" t="s">
        <v>604</v>
      </c>
      <c r="J26" s="348" t="s">
        <v>810</v>
      </c>
      <c r="K26" s="348" t="s">
        <v>796</v>
      </c>
    </row>
    <row r="27" spans="1:11" s="349" customFormat="1" ht="15.75">
      <c r="A27" s="344">
        <v>286</v>
      </c>
      <c r="B27" s="488" t="s">
        <v>819</v>
      </c>
      <c r="C27" s="489" t="s">
        <v>142</v>
      </c>
      <c r="D27" s="346" t="str">
        <f>VLOOKUP(A27,H$15:K$509,2,FALSE)</f>
        <v>Millie Tomlin</v>
      </c>
      <c r="E27" s="346" t="str">
        <f>VLOOKUP(A27,H$15:K$509,3,FALSE)</f>
        <v>Radley AC</v>
      </c>
      <c r="F27" s="346" t="str">
        <f>VLOOKUP(A27,H$15:K$509,4,FALSE)</f>
        <v>U13 W</v>
      </c>
      <c r="G27" s="347"/>
      <c r="H27" s="348">
        <v>212</v>
      </c>
      <c r="I27" s="223" t="s">
        <v>605</v>
      </c>
      <c r="J27" s="348" t="s">
        <v>810</v>
      </c>
      <c r="K27" s="348" t="s">
        <v>796</v>
      </c>
    </row>
    <row r="28" spans="1:11" s="349" customFormat="1" ht="15.75">
      <c r="A28" s="344">
        <v>280</v>
      </c>
      <c r="B28" s="488" t="s">
        <v>820</v>
      </c>
      <c r="C28" s="489" t="s">
        <v>142</v>
      </c>
      <c r="D28" s="346" t="str">
        <f>VLOOKUP(A28,H$15:K$509,2,FALSE)</f>
        <v>Anabel Pozniak</v>
      </c>
      <c r="E28" s="346" t="str">
        <f>VLOOKUP(A28,H$15:K$509,3,FALSE)</f>
        <v>Radley AC</v>
      </c>
      <c r="F28" s="346" t="str">
        <f>VLOOKUP(A28,H$15:K$509,4,FALSE)</f>
        <v>U13 W</v>
      </c>
      <c r="G28" s="347"/>
      <c r="H28" s="348">
        <v>213</v>
      </c>
      <c r="I28" s="223" t="s">
        <v>426</v>
      </c>
      <c r="J28" s="348" t="s">
        <v>810</v>
      </c>
      <c r="K28" s="348" t="s">
        <v>796</v>
      </c>
    </row>
    <row r="29" spans="1:11" s="349" customFormat="1" ht="15.75">
      <c r="A29" s="344">
        <v>269</v>
      </c>
      <c r="B29" s="488" t="s">
        <v>821</v>
      </c>
      <c r="C29" s="489" t="s">
        <v>142</v>
      </c>
      <c r="D29" s="346" t="str">
        <f>VLOOKUP(A29,H$15:K$509,2,FALSE)</f>
        <v>Jack Mcewan</v>
      </c>
      <c r="E29" s="346" t="str">
        <f>VLOOKUP(A29,H$15:K$509,3,FALSE)</f>
        <v>Oxford City AC</v>
      </c>
      <c r="F29" s="346" t="str">
        <f>VLOOKUP(A29,H$15:K$509,4,FALSE)</f>
        <v>U13 M</v>
      </c>
      <c r="G29" s="347"/>
      <c r="H29" s="348">
        <v>214</v>
      </c>
      <c r="I29" s="223" t="s">
        <v>608</v>
      </c>
      <c r="J29" s="348" t="s">
        <v>810</v>
      </c>
      <c r="K29" s="348" t="s">
        <v>796</v>
      </c>
    </row>
    <row r="30" spans="1:11" s="349" customFormat="1" ht="15.75">
      <c r="A30" s="344">
        <v>358</v>
      </c>
      <c r="B30" s="488" t="s">
        <v>822</v>
      </c>
      <c r="C30" s="489" t="s">
        <v>142</v>
      </c>
      <c r="D30" s="346" t="str">
        <f>VLOOKUP(A30,H$15:K$509,2,FALSE)</f>
        <v>Adam Blackwell</v>
      </c>
      <c r="E30" s="346" t="str">
        <f>VLOOKUP(A30,H$15:K$509,3,FALSE)</f>
        <v>Radley AC</v>
      </c>
      <c r="F30" s="346" t="str">
        <f>VLOOKUP(A30,H$15:K$509,4,FALSE)</f>
        <v>U13 M</v>
      </c>
      <c r="G30" s="347"/>
      <c r="H30" s="348">
        <v>215</v>
      </c>
      <c r="I30" s="223" t="s">
        <v>432</v>
      </c>
      <c r="J30" s="348" t="s">
        <v>810</v>
      </c>
      <c r="K30" s="348" t="s">
        <v>796</v>
      </c>
    </row>
    <row r="31" spans="1:11" s="349" customFormat="1" ht="15.75">
      <c r="A31" s="344">
        <v>283</v>
      </c>
      <c r="B31" s="488" t="s">
        <v>823</v>
      </c>
      <c r="C31" s="489" t="s">
        <v>142</v>
      </c>
      <c r="D31" s="346" t="str">
        <f>VLOOKUP(A31,H$15:K$509,2,FALSE)</f>
        <v>Freya Gordon James</v>
      </c>
      <c r="E31" s="346" t="str">
        <f>VLOOKUP(A31,H$15:K$509,3,FALSE)</f>
        <v>Radley AC</v>
      </c>
      <c r="F31" s="346" t="str">
        <f>VLOOKUP(A31,H$15:K$509,4,FALSE)</f>
        <v>U13 W</v>
      </c>
      <c r="G31" s="347"/>
      <c r="H31" s="348">
        <v>216</v>
      </c>
      <c r="I31" s="223" t="s">
        <v>428</v>
      </c>
      <c r="J31" s="348" t="s">
        <v>810</v>
      </c>
      <c r="K31" s="348" t="s">
        <v>796</v>
      </c>
    </row>
    <row r="32" spans="1:11" s="349" customFormat="1" ht="15.75">
      <c r="A32" s="344">
        <v>285</v>
      </c>
      <c r="B32" s="488" t="s">
        <v>824</v>
      </c>
      <c r="C32" s="489" t="s">
        <v>142</v>
      </c>
      <c r="D32" s="346" t="str">
        <f>VLOOKUP(A32,H$15:K$509,2,FALSE)</f>
        <v>Martha Adams</v>
      </c>
      <c r="E32" s="346" t="str">
        <f>VLOOKUP(A32,H$15:K$509,3,FALSE)</f>
        <v>Radley AC</v>
      </c>
      <c r="F32" s="346" t="str">
        <f>VLOOKUP(A32,H$15:K$509,4,FALSE)</f>
        <v>U13 W</v>
      </c>
      <c r="G32" s="347"/>
      <c r="H32" s="348">
        <v>217</v>
      </c>
      <c r="I32" s="223" t="s">
        <v>611</v>
      </c>
      <c r="J32" s="348" t="s">
        <v>810</v>
      </c>
      <c r="K32" s="348" t="s">
        <v>796</v>
      </c>
    </row>
    <row r="33" spans="1:11" s="349" customFormat="1" ht="15.75">
      <c r="A33" s="344">
        <v>268</v>
      </c>
      <c r="B33" s="488" t="s">
        <v>825</v>
      </c>
      <c r="C33" s="489" t="s">
        <v>142</v>
      </c>
      <c r="D33" s="346" t="str">
        <f>VLOOKUP(A33,H$15:K$509,2,FALSE)</f>
        <v>Alan Trinder</v>
      </c>
      <c r="E33" s="346" t="str">
        <f>VLOOKUP(A33,H$15:K$509,3,FALSE)</f>
        <v>Oxford City AC</v>
      </c>
      <c r="F33" s="346" t="str">
        <f>VLOOKUP(A33,H$15:K$509,4,FALSE)</f>
        <v>U13 M</v>
      </c>
      <c r="G33" s="347"/>
      <c r="H33" s="348">
        <v>218</v>
      </c>
      <c r="I33" s="223" t="s">
        <v>612</v>
      </c>
      <c r="J33" s="348" t="s">
        <v>810</v>
      </c>
      <c r="K33" s="348" t="s">
        <v>796</v>
      </c>
    </row>
    <row r="34" spans="1:11" s="349" customFormat="1" ht="15.75">
      <c r="A34" s="344">
        <v>366</v>
      </c>
      <c r="B34" s="488" t="s">
        <v>826</v>
      </c>
      <c r="C34" s="489" t="s">
        <v>142</v>
      </c>
      <c r="D34" s="346" t="str">
        <f>VLOOKUP(A34,H$15:K$509,2,FALSE)</f>
        <v>SARAH SAGER</v>
      </c>
      <c r="E34" s="346" t="str">
        <f>VLOOKUP(A34,H$15:K$509,3,FALSE)</f>
        <v>Witney RR</v>
      </c>
      <c r="F34" s="346" t="str">
        <f>VLOOKUP(A34,H$15:K$509,4,FALSE)</f>
        <v>U13 W</v>
      </c>
      <c r="G34" s="347"/>
      <c r="H34" s="348">
        <v>219</v>
      </c>
      <c r="I34" s="223" t="s">
        <v>613</v>
      </c>
      <c r="J34" s="348" t="s">
        <v>810</v>
      </c>
      <c r="K34" s="348" t="s">
        <v>796</v>
      </c>
    </row>
    <row r="35" spans="1:11" s="349" customFormat="1" ht="15.75">
      <c r="A35" s="344">
        <v>281</v>
      </c>
      <c r="B35" s="488" t="s">
        <v>827</v>
      </c>
      <c r="C35" s="489" t="s">
        <v>142</v>
      </c>
      <c r="D35" s="346" t="str">
        <f>VLOOKUP(A35,H$15:K$509,2,FALSE)</f>
        <v>Eden Bridges Martin</v>
      </c>
      <c r="E35" s="346" t="str">
        <f>VLOOKUP(A35,H$15:K$509,3,FALSE)</f>
        <v>Radley AC</v>
      </c>
      <c r="F35" s="346" t="str">
        <f>VLOOKUP(A35,H$15:K$509,4,FALSE)</f>
        <v>U13 W</v>
      </c>
      <c r="G35" s="347"/>
      <c r="H35" s="348">
        <v>220</v>
      </c>
      <c r="I35" s="223" t="s">
        <v>422</v>
      </c>
      <c r="J35" s="348" t="s">
        <v>810</v>
      </c>
      <c r="K35" s="348" t="s">
        <v>797</v>
      </c>
    </row>
    <row r="36" spans="1:11" s="349" customFormat="1" ht="15.75">
      <c r="A36" s="344"/>
      <c r="B36" s="350"/>
      <c r="C36" s="351"/>
      <c r="D36" s="346" t="e">
        <f>VLOOKUP(A36,H$15:K$509,2,FALSE)</f>
        <v>#N/A</v>
      </c>
      <c r="E36" s="346" t="e">
        <f>VLOOKUP(A36,H$15:K$509,3,FALSE)</f>
        <v>#N/A</v>
      </c>
      <c r="F36" s="346" t="e">
        <f>VLOOKUP(A36,H$15:K$509,4,FALSE)</f>
        <v>#N/A</v>
      </c>
      <c r="G36" s="347"/>
      <c r="H36" s="348">
        <v>221</v>
      </c>
      <c r="I36" s="223" t="s">
        <v>430</v>
      </c>
      <c r="J36" s="348" t="s">
        <v>810</v>
      </c>
      <c r="K36" s="348" t="s">
        <v>797</v>
      </c>
    </row>
    <row r="37" spans="1:11" s="349" customFormat="1" ht="15.75">
      <c r="A37" s="344">
        <v>240</v>
      </c>
      <c r="B37" s="488" t="s">
        <v>842</v>
      </c>
      <c r="C37" s="489" t="s">
        <v>9</v>
      </c>
      <c r="D37" s="346" t="str">
        <f>VLOOKUP(A37,H$15:K$509,2,FALSE)</f>
        <v>Nick Barlow</v>
      </c>
      <c r="E37" s="346" t="str">
        <f>VLOOKUP(A37,H$15:K$509,3,FALSE)</f>
        <v>Team Kennet</v>
      </c>
      <c r="F37" s="346" t="str">
        <f>VLOOKUP(A37,H$15:K$509,4,FALSE)</f>
        <v>U13 M</v>
      </c>
      <c r="G37" s="347"/>
      <c r="H37" s="348">
        <v>222</v>
      </c>
      <c r="I37" s="223" t="s">
        <v>606</v>
      </c>
      <c r="J37" s="348" t="s">
        <v>810</v>
      </c>
      <c r="K37" s="348" t="s">
        <v>797</v>
      </c>
    </row>
    <row r="38" spans="1:11" s="349" customFormat="1" ht="15.75">
      <c r="A38" s="344">
        <v>267</v>
      </c>
      <c r="B38" s="488" t="s">
        <v>843</v>
      </c>
      <c r="C38" s="489" t="s">
        <v>9</v>
      </c>
      <c r="D38" s="346" t="str">
        <f>VLOOKUP(A38,H$15:K$509,2,FALSE)</f>
        <v>Alex Broadhead</v>
      </c>
      <c r="E38" s="346" t="str">
        <f>VLOOKUP(A38,H$15:K$509,3,FALSE)</f>
        <v>Oxford City AC</v>
      </c>
      <c r="F38" s="346" t="str">
        <f>VLOOKUP(A38,H$15:K$509,4,FALSE)</f>
        <v>U13 M</v>
      </c>
      <c r="G38" s="347"/>
      <c r="H38" s="348">
        <v>223</v>
      </c>
      <c r="I38" s="223" t="s">
        <v>607</v>
      </c>
      <c r="J38" s="348" t="s">
        <v>810</v>
      </c>
      <c r="K38" s="348" t="s">
        <v>797</v>
      </c>
    </row>
    <row r="39" spans="1:11" s="349" customFormat="1" ht="15.75">
      <c r="A39" s="344"/>
      <c r="B39" s="350"/>
      <c r="C39" s="351"/>
      <c r="D39" s="346" t="e">
        <f t="shared" si="0"/>
        <v>#N/A</v>
      </c>
      <c r="E39" s="346" t="e">
        <f t="shared" si="1"/>
        <v>#N/A</v>
      </c>
      <c r="F39" s="346" t="e">
        <f t="shared" si="2"/>
        <v>#N/A</v>
      </c>
      <c r="G39" s="347"/>
      <c r="H39" s="348">
        <v>224</v>
      </c>
      <c r="I39" s="223" t="s">
        <v>609</v>
      </c>
      <c r="J39" s="348" t="s">
        <v>810</v>
      </c>
      <c r="K39" s="348" t="s">
        <v>797</v>
      </c>
    </row>
    <row r="40" spans="1:11" s="349" customFormat="1" ht="15.75">
      <c r="A40" s="344">
        <v>360</v>
      </c>
      <c r="B40" s="488" t="s">
        <v>849</v>
      </c>
      <c r="C40" s="489" t="s">
        <v>6</v>
      </c>
      <c r="D40" s="346" t="str">
        <f t="shared" si="0"/>
        <v>JOSIE HARRISON</v>
      </c>
      <c r="E40" s="346" t="str">
        <f t="shared" si="1"/>
        <v>White Horse</v>
      </c>
      <c r="F40" s="346" t="str">
        <f t="shared" si="2"/>
        <v>U17 W</v>
      </c>
      <c r="G40" s="347"/>
      <c r="H40" s="348">
        <v>225</v>
      </c>
      <c r="I40" s="224" t="s">
        <v>709</v>
      </c>
      <c r="J40" s="348" t="s">
        <v>810</v>
      </c>
      <c r="K40" s="348" t="s">
        <v>800</v>
      </c>
    </row>
    <row r="41" spans="1:11" s="349" customFormat="1" ht="15.75">
      <c r="A41" s="344"/>
      <c r="B41" s="350"/>
      <c r="C41" s="351"/>
      <c r="D41" s="346" t="e">
        <f t="shared" si="0"/>
        <v>#N/A</v>
      </c>
      <c r="E41" s="346" t="e">
        <f t="shared" si="1"/>
        <v>#N/A</v>
      </c>
      <c r="F41" s="346" t="e">
        <f t="shared" si="2"/>
        <v>#N/A</v>
      </c>
      <c r="G41" s="347"/>
      <c r="H41" s="348">
        <v>226</v>
      </c>
      <c r="I41" s="224" t="s">
        <v>299</v>
      </c>
      <c r="J41" s="348" t="s">
        <v>810</v>
      </c>
      <c r="K41" s="348" t="s">
        <v>800</v>
      </c>
    </row>
    <row r="42" spans="1:11" s="349" customFormat="1" ht="15.75">
      <c r="A42" s="344">
        <v>223</v>
      </c>
      <c r="B42" s="488" t="s">
        <v>856</v>
      </c>
      <c r="C42" s="489" t="s">
        <v>857</v>
      </c>
      <c r="D42" s="346" t="str">
        <f t="shared" si="0"/>
        <v>Jessica Stowell</v>
      </c>
      <c r="E42" s="346" t="str">
        <f t="shared" si="1"/>
        <v>Bicester AC</v>
      </c>
      <c r="F42" s="346" t="str">
        <f t="shared" si="2"/>
        <v>U15 W</v>
      </c>
      <c r="G42" s="347"/>
      <c r="H42" s="348">
        <v>227</v>
      </c>
      <c r="I42" s="224" t="s">
        <v>302</v>
      </c>
      <c r="J42" s="348" t="s">
        <v>810</v>
      </c>
      <c r="K42" s="348" t="s">
        <v>800</v>
      </c>
    </row>
    <row r="43" spans="1:11" s="349" customFormat="1" ht="15.75">
      <c r="A43" s="344">
        <v>264</v>
      </c>
      <c r="B43" s="488" t="s">
        <v>858</v>
      </c>
      <c r="C43" s="490" t="s">
        <v>857</v>
      </c>
      <c r="D43" s="346" t="str">
        <f t="shared" si="0"/>
        <v>Rachel Munday</v>
      </c>
      <c r="E43" s="346" t="str">
        <f t="shared" si="1"/>
        <v>Oxford City AC</v>
      </c>
      <c r="F43" s="346" t="str">
        <f t="shared" si="2"/>
        <v>U17 W</v>
      </c>
      <c r="G43" s="347"/>
      <c r="H43" s="348">
        <v>228</v>
      </c>
      <c r="I43" s="224" t="s">
        <v>714</v>
      </c>
      <c r="J43" s="348" t="s">
        <v>810</v>
      </c>
      <c r="K43" s="348" t="s">
        <v>800</v>
      </c>
    </row>
    <row r="44" spans="1:11" s="349" customFormat="1" ht="15.75">
      <c r="A44" s="344">
        <v>265</v>
      </c>
      <c r="B44" s="488" t="s">
        <v>859</v>
      </c>
      <c r="C44" s="490" t="s">
        <v>857</v>
      </c>
      <c r="D44" s="346" t="str">
        <f t="shared" si="0"/>
        <v>Lauren Cherry</v>
      </c>
      <c r="E44" s="346" t="str">
        <f t="shared" si="1"/>
        <v>Oxford City AC</v>
      </c>
      <c r="F44" s="346" t="str">
        <f t="shared" si="2"/>
        <v>U20 W</v>
      </c>
      <c r="G44" s="347"/>
      <c r="H44" s="348">
        <v>229</v>
      </c>
      <c r="I44" s="223" t="s">
        <v>337</v>
      </c>
      <c r="J44" s="348" t="s">
        <v>811</v>
      </c>
      <c r="K44" s="348" t="s">
        <v>796</v>
      </c>
    </row>
    <row r="45" spans="1:11" s="349" customFormat="1" ht="15.75">
      <c r="A45" s="344"/>
      <c r="B45" s="350"/>
      <c r="C45" s="345"/>
      <c r="D45" s="346" t="e">
        <f t="shared" si="0"/>
        <v>#N/A</v>
      </c>
      <c r="E45" s="346" t="e">
        <f t="shared" si="1"/>
        <v>#N/A</v>
      </c>
      <c r="F45" s="346" t="e">
        <f t="shared" si="2"/>
        <v>#N/A</v>
      </c>
      <c r="G45" s="347"/>
      <c r="H45" s="348">
        <v>230</v>
      </c>
      <c r="I45" s="223" t="s">
        <v>338</v>
      </c>
      <c r="J45" s="348" t="s">
        <v>811</v>
      </c>
      <c r="K45" s="348" t="s">
        <v>796</v>
      </c>
    </row>
    <row r="46" spans="1:11" s="349" customFormat="1" ht="15.75">
      <c r="A46" s="344">
        <v>312</v>
      </c>
      <c r="B46" s="488" t="s">
        <v>860</v>
      </c>
      <c r="C46" s="490" t="s">
        <v>861</v>
      </c>
      <c r="D46" s="346" t="str">
        <f t="shared" si="0"/>
        <v>Edward Winstone</v>
      </c>
      <c r="E46" s="346" t="str">
        <f t="shared" si="1"/>
        <v>Radley AC</v>
      </c>
      <c r="F46" s="346" t="str">
        <f t="shared" si="2"/>
        <v>U13 M</v>
      </c>
      <c r="G46" s="347"/>
      <c r="H46" s="348">
        <v>231</v>
      </c>
      <c r="I46" s="223" t="s">
        <v>340</v>
      </c>
      <c r="J46" s="348" t="s">
        <v>811</v>
      </c>
      <c r="K46" s="348" t="s">
        <v>796</v>
      </c>
    </row>
    <row r="47" spans="1:11" s="349" customFormat="1" ht="15.75">
      <c r="A47" s="344">
        <v>270</v>
      </c>
      <c r="B47" s="488" t="s">
        <v>862</v>
      </c>
      <c r="C47" s="490" t="s">
        <v>861</v>
      </c>
      <c r="D47" s="346" t="str">
        <f t="shared" si="0"/>
        <v>Hal Howe</v>
      </c>
      <c r="E47" s="346" t="str">
        <f t="shared" si="1"/>
        <v>Oxford City AC</v>
      </c>
      <c r="F47" s="346" t="str">
        <f t="shared" si="2"/>
        <v>U13 M</v>
      </c>
      <c r="G47" s="347"/>
      <c r="H47" s="348">
        <v>232</v>
      </c>
      <c r="I47" s="223" t="s">
        <v>335</v>
      </c>
      <c r="J47" s="348" t="s">
        <v>811</v>
      </c>
      <c r="K47" s="348" t="s">
        <v>796</v>
      </c>
    </row>
    <row r="48" spans="1:11" s="349" customFormat="1" ht="15.75">
      <c r="A48" s="344"/>
      <c r="B48" s="350"/>
      <c r="C48" s="345"/>
      <c r="D48" s="346" t="e">
        <f t="shared" si="0"/>
        <v>#N/A</v>
      </c>
      <c r="E48" s="346" t="e">
        <f t="shared" si="1"/>
        <v>#N/A</v>
      </c>
      <c r="F48" s="346" t="e">
        <f t="shared" si="2"/>
        <v>#N/A</v>
      </c>
      <c r="G48" s="347"/>
      <c r="H48" s="348">
        <v>233</v>
      </c>
      <c r="I48" s="223" t="s">
        <v>341</v>
      </c>
      <c r="J48" s="348" t="s">
        <v>811</v>
      </c>
      <c r="K48" s="348" t="s">
        <v>799</v>
      </c>
    </row>
    <row r="49" spans="1:11" s="349" customFormat="1" ht="15.75">
      <c r="A49" s="344">
        <v>362</v>
      </c>
      <c r="B49" s="488" t="s">
        <v>863</v>
      </c>
      <c r="C49" s="489" t="s">
        <v>2</v>
      </c>
      <c r="D49" s="346" t="str">
        <f t="shared" si="0"/>
        <v>ZACK SMITH</v>
      </c>
      <c r="E49" s="346" t="str">
        <f t="shared" si="1"/>
        <v>White Horse</v>
      </c>
      <c r="F49" s="346" t="str">
        <f t="shared" si="2"/>
        <v>U17 M</v>
      </c>
      <c r="G49" s="347"/>
      <c r="H49" s="348">
        <v>234</v>
      </c>
      <c r="I49" s="223" t="s">
        <v>702</v>
      </c>
      <c r="J49" s="348" t="s">
        <v>811</v>
      </c>
      <c r="K49" s="348" t="s">
        <v>797</v>
      </c>
    </row>
    <row r="50" spans="1:11" s="349" customFormat="1" ht="15.75">
      <c r="A50" s="344"/>
      <c r="B50" s="350"/>
      <c r="C50" s="351"/>
      <c r="D50" s="346" t="e">
        <f t="shared" si="0"/>
        <v>#N/A</v>
      </c>
      <c r="E50" s="346" t="e">
        <f t="shared" si="1"/>
        <v>#N/A</v>
      </c>
      <c r="F50" s="346" t="e">
        <f t="shared" si="2"/>
        <v>#N/A</v>
      </c>
      <c r="G50" s="347"/>
      <c r="H50" s="348">
        <v>235</v>
      </c>
      <c r="I50" s="223" t="s">
        <v>706</v>
      </c>
      <c r="J50" s="348" t="s">
        <v>811</v>
      </c>
      <c r="K50" s="348" t="s">
        <v>798</v>
      </c>
    </row>
    <row r="51" spans="1:11" s="349" customFormat="1" ht="15.75">
      <c r="A51" s="344"/>
      <c r="B51" s="350"/>
      <c r="C51" s="351"/>
      <c r="D51" s="346" t="e">
        <f t="shared" si="0"/>
        <v>#N/A</v>
      </c>
      <c r="E51" s="346" t="e">
        <f t="shared" si="1"/>
        <v>#N/A</v>
      </c>
      <c r="F51" s="346" t="e">
        <f t="shared" si="2"/>
        <v>#N/A</v>
      </c>
      <c r="G51" s="347"/>
      <c r="H51" s="348">
        <v>236</v>
      </c>
      <c r="I51" s="223" t="s">
        <v>708</v>
      </c>
      <c r="J51" s="348" t="s">
        <v>811</v>
      </c>
      <c r="K51" s="348" t="s">
        <v>797</v>
      </c>
    </row>
    <row r="52" spans="1:11" s="349" customFormat="1" ht="15.75">
      <c r="A52" s="344"/>
      <c r="B52" s="350"/>
      <c r="C52" s="351"/>
      <c r="D52" s="346" t="e">
        <f t="shared" si="0"/>
        <v>#N/A</v>
      </c>
      <c r="E52" s="346" t="e">
        <f t="shared" si="1"/>
        <v>#N/A</v>
      </c>
      <c r="F52" s="346" t="e">
        <f t="shared" si="2"/>
        <v>#N/A</v>
      </c>
      <c r="G52" s="347"/>
      <c r="H52" s="348">
        <v>237</v>
      </c>
      <c r="I52" s="224" t="s">
        <v>319</v>
      </c>
      <c r="J52" s="348" t="s">
        <v>811</v>
      </c>
      <c r="K52" s="348" t="s">
        <v>800</v>
      </c>
    </row>
    <row r="53" spans="1:11" s="349" customFormat="1" ht="15.75">
      <c r="A53" s="344"/>
      <c r="B53" s="350"/>
      <c r="C53" s="351"/>
      <c r="D53" s="346" t="e">
        <f t="shared" si="0"/>
        <v>#N/A</v>
      </c>
      <c r="E53" s="346" t="e">
        <f t="shared" si="1"/>
        <v>#N/A</v>
      </c>
      <c r="F53" s="346" t="e">
        <f t="shared" si="2"/>
        <v>#N/A</v>
      </c>
      <c r="G53" s="347"/>
      <c r="H53" s="348">
        <v>238</v>
      </c>
      <c r="I53" s="224" t="s">
        <v>321</v>
      </c>
      <c r="J53" s="348" t="s">
        <v>811</v>
      </c>
      <c r="K53" s="348" t="s">
        <v>800</v>
      </c>
    </row>
    <row r="54" spans="1:11" s="349" customFormat="1" ht="15.75">
      <c r="A54" s="344"/>
      <c r="B54" s="350"/>
      <c r="C54" s="351"/>
      <c r="D54" s="346" t="e">
        <f t="shared" si="0"/>
        <v>#N/A</v>
      </c>
      <c r="E54" s="346" t="e">
        <f t="shared" si="1"/>
        <v>#N/A</v>
      </c>
      <c r="F54" s="346" t="e">
        <f t="shared" si="2"/>
        <v>#N/A</v>
      </c>
      <c r="G54" s="347"/>
      <c r="H54" s="348">
        <v>239</v>
      </c>
      <c r="I54" s="224" t="s">
        <v>689</v>
      </c>
      <c r="J54" s="348" t="s">
        <v>811</v>
      </c>
      <c r="K54" s="348" t="s">
        <v>800</v>
      </c>
    </row>
    <row r="55" spans="1:11" s="349" customFormat="1" ht="15.75">
      <c r="A55" s="344"/>
      <c r="B55" s="350"/>
      <c r="C55" s="351"/>
      <c r="D55" s="346" t="e">
        <f t="shared" si="0"/>
        <v>#N/A</v>
      </c>
      <c r="E55" s="346" t="e">
        <f t="shared" si="1"/>
        <v>#N/A</v>
      </c>
      <c r="F55" s="346" t="e">
        <f t="shared" si="2"/>
        <v>#N/A</v>
      </c>
      <c r="G55" s="347"/>
      <c r="H55" s="348">
        <v>240</v>
      </c>
      <c r="I55" s="224" t="s">
        <v>695</v>
      </c>
      <c r="J55" s="348" t="s">
        <v>811</v>
      </c>
      <c r="K55" s="348" t="s">
        <v>800</v>
      </c>
    </row>
    <row r="56" spans="1:11" s="349" customFormat="1" ht="15.75">
      <c r="A56" s="344"/>
      <c r="B56" s="350"/>
      <c r="C56" s="351"/>
      <c r="D56" s="346" t="e">
        <f t="shared" si="0"/>
        <v>#N/A</v>
      </c>
      <c r="E56" s="346" t="e">
        <f t="shared" si="1"/>
        <v>#N/A</v>
      </c>
      <c r="F56" s="346" t="e">
        <f t="shared" si="2"/>
        <v>#N/A</v>
      </c>
      <c r="G56" s="347"/>
      <c r="H56" s="348">
        <v>241</v>
      </c>
      <c r="I56" s="224" t="s">
        <v>696</v>
      </c>
      <c r="J56" s="348" t="s">
        <v>811</v>
      </c>
      <c r="K56" s="348" t="s">
        <v>800</v>
      </c>
    </row>
    <row r="57" spans="1:11" s="349" customFormat="1" ht="15.75">
      <c r="A57" s="344"/>
      <c r="B57" s="350"/>
      <c r="C57" s="351"/>
      <c r="D57" s="346" t="e">
        <f t="shared" si="0"/>
        <v>#N/A</v>
      </c>
      <c r="E57" s="346" t="e">
        <f t="shared" si="1"/>
        <v>#N/A</v>
      </c>
      <c r="F57" s="346" t="e">
        <f t="shared" si="2"/>
        <v>#N/A</v>
      </c>
      <c r="G57" s="347"/>
      <c r="H57" s="348">
        <v>242</v>
      </c>
      <c r="I57" s="223" t="s">
        <v>327</v>
      </c>
      <c r="J57" s="348" t="s">
        <v>811</v>
      </c>
      <c r="K57" s="348" t="s">
        <v>803</v>
      </c>
    </row>
    <row r="58" spans="1:11" s="349" customFormat="1" ht="15.75">
      <c r="A58" s="344"/>
      <c r="B58" s="350"/>
      <c r="C58" s="351"/>
      <c r="D58" s="346" t="e">
        <f t="shared" si="0"/>
        <v>#N/A</v>
      </c>
      <c r="E58" s="346" t="e">
        <f t="shared" si="1"/>
        <v>#N/A</v>
      </c>
      <c r="F58" s="346" t="e">
        <f t="shared" si="2"/>
        <v>#N/A</v>
      </c>
      <c r="G58" s="347"/>
      <c r="H58" s="348">
        <v>243</v>
      </c>
      <c r="I58" s="223" t="s">
        <v>697</v>
      </c>
      <c r="J58" s="348" t="s">
        <v>811</v>
      </c>
      <c r="K58" s="348" t="s">
        <v>803</v>
      </c>
    </row>
    <row r="59" spans="1:11" s="349" customFormat="1" ht="15.75">
      <c r="A59" s="344"/>
      <c r="B59" s="350"/>
      <c r="C59" s="351"/>
      <c r="D59" s="346" t="e">
        <f t="shared" si="0"/>
        <v>#N/A</v>
      </c>
      <c r="E59" s="346" t="e">
        <f t="shared" si="1"/>
        <v>#N/A</v>
      </c>
      <c r="F59" s="346" t="e">
        <f t="shared" si="2"/>
        <v>#N/A</v>
      </c>
      <c r="G59" s="347"/>
      <c r="H59" s="348">
        <v>244</v>
      </c>
      <c r="I59" s="223" t="s">
        <v>698</v>
      </c>
      <c r="J59" s="348" t="s">
        <v>811</v>
      </c>
      <c r="K59" s="348" t="s">
        <v>803</v>
      </c>
    </row>
    <row r="60" spans="1:11" s="349" customFormat="1" ht="15.75">
      <c r="A60" s="344"/>
      <c r="B60" s="350"/>
      <c r="C60" s="351"/>
      <c r="D60" s="346" t="e">
        <f t="shared" si="0"/>
        <v>#N/A</v>
      </c>
      <c r="E60" s="346" t="e">
        <f t="shared" si="1"/>
        <v>#N/A</v>
      </c>
      <c r="F60" s="346" t="e">
        <f t="shared" si="2"/>
        <v>#N/A</v>
      </c>
      <c r="G60" s="347"/>
      <c r="H60" s="348">
        <v>245</v>
      </c>
      <c r="I60" s="223" t="s">
        <v>414</v>
      </c>
      <c r="J60" s="348" t="s">
        <v>808</v>
      </c>
      <c r="K60" s="348" t="s">
        <v>796</v>
      </c>
    </row>
    <row r="61" spans="1:11" s="349" customFormat="1" ht="15.75">
      <c r="A61" s="344"/>
      <c r="B61" s="350"/>
      <c r="C61" s="351"/>
      <c r="D61" s="346" t="e">
        <f t="shared" si="0"/>
        <v>#N/A</v>
      </c>
      <c r="E61" s="346" t="e">
        <f t="shared" si="1"/>
        <v>#N/A</v>
      </c>
      <c r="F61" s="346" t="e">
        <f t="shared" si="2"/>
        <v>#N/A</v>
      </c>
      <c r="G61" s="347"/>
      <c r="H61" s="348">
        <v>246</v>
      </c>
      <c r="I61" s="223" t="s">
        <v>417</v>
      </c>
      <c r="J61" s="348" t="s">
        <v>808</v>
      </c>
      <c r="K61" s="348" t="s">
        <v>796</v>
      </c>
    </row>
    <row r="62" spans="1:11" s="349" customFormat="1" ht="15.75">
      <c r="A62" s="344"/>
      <c r="B62" s="350"/>
      <c r="C62" s="351"/>
      <c r="D62" s="346" t="e">
        <f t="shared" si="0"/>
        <v>#N/A</v>
      </c>
      <c r="E62" s="346" t="e">
        <f t="shared" si="1"/>
        <v>#N/A</v>
      </c>
      <c r="F62" s="346" t="e">
        <f t="shared" si="2"/>
        <v>#N/A</v>
      </c>
      <c r="G62" s="347"/>
      <c r="H62" s="348">
        <v>247</v>
      </c>
      <c r="I62" s="223" t="s">
        <v>615</v>
      </c>
      <c r="J62" s="348" t="s">
        <v>808</v>
      </c>
      <c r="K62" s="348" t="s">
        <v>796</v>
      </c>
    </row>
    <row r="63" spans="1:11" s="349" customFormat="1" ht="15.75">
      <c r="A63" s="344"/>
      <c r="B63" s="350"/>
      <c r="C63" s="351"/>
      <c r="D63" s="346" t="e">
        <f t="shared" si="0"/>
        <v>#N/A</v>
      </c>
      <c r="E63" s="346" t="e">
        <f t="shared" si="1"/>
        <v>#N/A</v>
      </c>
      <c r="F63" s="346" t="e">
        <f t="shared" si="2"/>
        <v>#N/A</v>
      </c>
      <c r="G63" s="347"/>
      <c r="H63" s="348">
        <v>248</v>
      </c>
      <c r="I63" s="223" t="s">
        <v>420</v>
      </c>
      <c r="J63" s="348" t="s">
        <v>808</v>
      </c>
      <c r="K63" s="348" t="s">
        <v>796</v>
      </c>
    </row>
    <row r="64" spans="1:11" s="349" customFormat="1" ht="15.75">
      <c r="A64" s="344"/>
      <c r="B64" s="350"/>
      <c r="C64" s="351"/>
      <c r="D64" s="346" t="e">
        <f t="shared" si="0"/>
        <v>#N/A</v>
      </c>
      <c r="E64" s="346" t="e">
        <f t="shared" si="1"/>
        <v>#N/A</v>
      </c>
      <c r="F64" s="346" t="e">
        <f t="shared" si="2"/>
        <v>#N/A</v>
      </c>
      <c r="G64" s="347"/>
      <c r="H64" s="348">
        <v>249</v>
      </c>
      <c r="I64" s="309" t="s">
        <v>616</v>
      </c>
      <c r="J64" s="348" t="s">
        <v>808</v>
      </c>
      <c r="K64" s="348" t="s">
        <v>796</v>
      </c>
    </row>
    <row r="65" spans="1:11" s="349" customFormat="1" ht="15.75">
      <c r="A65" s="344"/>
      <c r="B65" s="350"/>
      <c r="C65" s="351"/>
      <c r="D65" s="346" t="e">
        <f t="shared" si="0"/>
        <v>#N/A</v>
      </c>
      <c r="E65" s="346" t="e">
        <f t="shared" si="1"/>
        <v>#N/A</v>
      </c>
      <c r="F65" s="346" t="e">
        <f t="shared" si="2"/>
        <v>#N/A</v>
      </c>
      <c r="G65" s="347"/>
      <c r="H65" s="348">
        <v>250</v>
      </c>
      <c r="I65" s="310" t="s">
        <v>412</v>
      </c>
      <c r="J65" s="348" t="s">
        <v>808</v>
      </c>
      <c r="K65" s="348" t="s">
        <v>796</v>
      </c>
    </row>
    <row r="66" spans="1:11" s="349" customFormat="1" ht="15.75">
      <c r="A66" s="344"/>
      <c r="B66" s="350"/>
      <c r="C66" s="351"/>
      <c r="D66" s="346" t="e">
        <f t="shared" si="0"/>
        <v>#N/A</v>
      </c>
      <c r="E66" s="346" t="e">
        <f t="shared" si="1"/>
        <v>#N/A</v>
      </c>
      <c r="F66" s="346" t="e">
        <f t="shared" si="2"/>
        <v>#N/A</v>
      </c>
      <c r="G66" s="347"/>
      <c r="H66" s="348">
        <v>251</v>
      </c>
      <c r="I66" s="223" t="s">
        <v>421</v>
      </c>
      <c r="J66" s="348" t="s">
        <v>808</v>
      </c>
      <c r="K66" s="348" t="s">
        <v>796</v>
      </c>
    </row>
    <row r="67" spans="1:11" s="349" customFormat="1" ht="15.75">
      <c r="A67" s="344"/>
      <c r="B67" s="350"/>
      <c r="C67" s="351"/>
      <c r="D67" s="346" t="e">
        <f t="shared" si="0"/>
        <v>#N/A</v>
      </c>
      <c r="E67" s="346" t="e">
        <f t="shared" si="1"/>
        <v>#N/A</v>
      </c>
      <c r="F67" s="346" t="e">
        <f t="shared" si="2"/>
        <v>#N/A</v>
      </c>
      <c r="G67" s="347"/>
      <c r="H67" s="348">
        <v>252</v>
      </c>
      <c r="I67" s="223" t="s">
        <v>617</v>
      </c>
      <c r="J67" s="348" t="s">
        <v>808</v>
      </c>
      <c r="K67" s="348" t="s">
        <v>796</v>
      </c>
    </row>
    <row r="68" spans="1:11" s="349" customFormat="1" ht="15.75">
      <c r="A68" s="344"/>
      <c r="B68" s="350"/>
      <c r="C68" s="351"/>
      <c r="D68" s="346" t="e">
        <f t="shared" si="0"/>
        <v>#N/A</v>
      </c>
      <c r="E68" s="346" t="e">
        <f t="shared" si="1"/>
        <v>#N/A</v>
      </c>
      <c r="F68" s="346" t="e">
        <f t="shared" si="2"/>
        <v>#N/A</v>
      </c>
      <c r="G68" s="347"/>
      <c r="H68" s="348">
        <v>253</v>
      </c>
      <c r="I68" s="223" t="s">
        <v>618</v>
      </c>
      <c r="J68" s="348" t="s">
        <v>808</v>
      </c>
      <c r="K68" s="348" t="s">
        <v>796</v>
      </c>
    </row>
    <row r="69" spans="1:11" s="349" customFormat="1" ht="15.75">
      <c r="A69" s="344"/>
      <c r="B69" s="350"/>
      <c r="C69" s="351"/>
      <c r="D69" s="346" t="e">
        <f t="shared" si="0"/>
        <v>#N/A</v>
      </c>
      <c r="E69" s="346" t="e">
        <f t="shared" si="1"/>
        <v>#N/A</v>
      </c>
      <c r="F69" s="346" t="e">
        <f t="shared" si="2"/>
        <v>#N/A</v>
      </c>
      <c r="G69" s="347"/>
      <c r="H69" s="348">
        <v>254</v>
      </c>
      <c r="I69" s="223" t="s">
        <v>415</v>
      </c>
      <c r="J69" s="348" t="s">
        <v>808</v>
      </c>
      <c r="K69" s="348" t="s">
        <v>796</v>
      </c>
    </row>
    <row r="70" spans="1:11" s="349" customFormat="1" ht="15.75">
      <c r="A70" s="344"/>
      <c r="B70" s="350"/>
      <c r="C70" s="351"/>
      <c r="D70" s="346" t="e">
        <f t="shared" si="0"/>
        <v>#N/A</v>
      </c>
      <c r="E70" s="346" t="e">
        <f t="shared" si="1"/>
        <v>#N/A</v>
      </c>
      <c r="F70" s="346" t="e">
        <f t="shared" si="2"/>
        <v>#N/A</v>
      </c>
      <c r="G70" s="347"/>
      <c r="H70" s="348">
        <v>255</v>
      </c>
      <c r="I70" s="223" t="s">
        <v>408</v>
      </c>
      <c r="J70" s="348" t="s">
        <v>808</v>
      </c>
      <c r="K70" s="348" t="s">
        <v>797</v>
      </c>
    </row>
    <row r="71" spans="1:11" s="349" customFormat="1" ht="15.75">
      <c r="A71" s="344"/>
      <c r="B71" s="350"/>
      <c r="C71" s="351"/>
      <c r="D71" s="346" t="e">
        <f t="shared" si="0"/>
        <v>#N/A</v>
      </c>
      <c r="E71" s="346" t="e">
        <f t="shared" si="1"/>
        <v>#N/A</v>
      </c>
      <c r="F71" s="346" t="e">
        <f t="shared" si="2"/>
        <v>#N/A</v>
      </c>
      <c r="G71" s="347"/>
      <c r="H71" s="348">
        <v>256</v>
      </c>
      <c r="I71" s="223" t="s">
        <v>406</v>
      </c>
      <c r="J71" s="348" t="s">
        <v>808</v>
      </c>
      <c r="K71" s="348" t="s">
        <v>797</v>
      </c>
    </row>
    <row r="72" spans="1:11" s="349" customFormat="1" ht="15.75">
      <c r="A72" s="344"/>
      <c r="B72" s="350"/>
      <c r="C72" s="351"/>
      <c r="D72" s="346" t="e">
        <f t="shared" si="0"/>
        <v>#N/A</v>
      </c>
      <c r="E72" s="346" t="e">
        <f t="shared" si="1"/>
        <v>#N/A</v>
      </c>
      <c r="F72" s="346" t="e">
        <f t="shared" si="2"/>
        <v>#N/A</v>
      </c>
      <c r="G72" s="347"/>
      <c r="H72" s="348">
        <v>257</v>
      </c>
      <c r="I72" s="223" t="s">
        <v>648</v>
      </c>
      <c r="J72" s="348" t="s">
        <v>808</v>
      </c>
      <c r="K72" s="348" t="s">
        <v>797</v>
      </c>
    </row>
    <row r="73" spans="1:11" s="349" customFormat="1" ht="15.75">
      <c r="A73" s="344"/>
      <c r="B73" s="350"/>
      <c r="C73" s="351"/>
      <c r="D73" s="346" t="e">
        <f t="shared" si="0"/>
        <v>#N/A</v>
      </c>
      <c r="E73" s="346" t="e">
        <f t="shared" si="1"/>
        <v>#N/A</v>
      </c>
      <c r="F73" s="346" t="e">
        <f t="shared" si="2"/>
        <v>#N/A</v>
      </c>
      <c r="G73" s="347"/>
      <c r="H73" s="348">
        <v>258</v>
      </c>
      <c r="I73" s="223" t="s">
        <v>649</v>
      </c>
      <c r="J73" s="348" t="s">
        <v>808</v>
      </c>
      <c r="K73" s="348" t="s">
        <v>797</v>
      </c>
    </row>
    <row r="74" spans="1:11" s="349" customFormat="1" ht="15.75">
      <c r="A74" s="344"/>
      <c r="B74" s="350"/>
      <c r="C74" s="351"/>
      <c r="D74" s="346" t="e">
        <f t="shared" si="0"/>
        <v>#N/A</v>
      </c>
      <c r="E74" s="346" t="e">
        <f t="shared" si="1"/>
        <v>#N/A</v>
      </c>
      <c r="F74" s="346" t="e">
        <f t="shared" si="2"/>
        <v>#N/A</v>
      </c>
      <c r="G74" s="347"/>
      <c r="H74" s="348">
        <v>259</v>
      </c>
      <c r="I74" s="223" t="s">
        <v>401</v>
      </c>
      <c r="J74" s="348" t="s">
        <v>808</v>
      </c>
      <c r="K74" s="348" t="s">
        <v>797</v>
      </c>
    </row>
    <row r="75" spans="1:11" s="349" customFormat="1" ht="15.75">
      <c r="A75" s="344"/>
      <c r="B75" s="350"/>
      <c r="C75" s="351"/>
      <c r="D75" s="346" t="e">
        <f t="shared" si="0"/>
        <v>#N/A</v>
      </c>
      <c r="E75" s="346" t="e">
        <f t="shared" si="1"/>
        <v>#N/A</v>
      </c>
      <c r="F75" s="346" t="e">
        <f t="shared" si="2"/>
        <v>#N/A</v>
      </c>
      <c r="G75" s="347"/>
      <c r="H75" s="348">
        <v>260</v>
      </c>
      <c r="I75" s="223" t="s">
        <v>410</v>
      </c>
      <c r="J75" s="348" t="s">
        <v>808</v>
      </c>
      <c r="K75" s="348" t="s">
        <v>797</v>
      </c>
    </row>
    <row r="76" spans="1:11" s="349" customFormat="1" ht="15.75">
      <c r="A76" s="344"/>
      <c r="B76" s="350"/>
      <c r="C76" s="351"/>
      <c r="D76" s="346" t="e">
        <f t="shared" si="0"/>
        <v>#N/A</v>
      </c>
      <c r="E76" s="346" t="e">
        <f t="shared" si="1"/>
        <v>#N/A</v>
      </c>
      <c r="F76" s="346" t="e">
        <f t="shared" si="2"/>
        <v>#N/A</v>
      </c>
      <c r="G76" s="347"/>
      <c r="H76" s="348">
        <v>261</v>
      </c>
      <c r="I76" s="223" t="s">
        <v>405</v>
      </c>
      <c r="J76" s="348" t="s">
        <v>808</v>
      </c>
      <c r="K76" s="348" t="s">
        <v>797</v>
      </c>
    </row>
    <row r="77" spans="1:11" s="349" customFormat="1" ht="15.75">
      <c r="A77" s="344"/>
      <c r="B77" s="350"/>
      <c r="C77" s="351"/>
      <c r="D77" s="346" t="e">
        <f t="shared" si="0"/>
        <v>#N/A</v>
      </c>
      <c r="E77" s="346" t="e">
        <f t="shared" si="1"/>
        <v>#N/A</v>
      </c>
      <c r="F77" s="346" t="e">
        <f t="shared" si="2"/>
        <v>#N/A</v>
      </c>
      <c r="G77" s="347"/>
      <c r="H77" s="348">
        <v>262</v>
      </c>
      <c r="I77" s="223" t="s">
        <v>409</v>
      </c>
      <c r="J77" s="348" t="s">
        <v>808</v>
      </c>
      <c r="K77" s="348" t="s">
        <v>797</v>
      </c>
    </row>
    <row r="78" spans="1:11" s="349" customFormat="1" ht="15.75">
      <c r="A78" s="344"/>
      <c r="B78" s="350"/>
      <c r="C78" s="351"/>
      <c r="D78" s="346" t="e">
        <f t="shared" si="0"/>
        <v>#N/A</v>
      </c>
      <c r="E78" s="346" t="e">
        <f t="shared" si="1"/>
        <v>#N/A</v>
      </c>
      <c r="F78" s="346" t="e">
        <f t="shared" si="2"/>
        <v>#N/A</v>
      </c>
      <c r="G78" s="347"/>
      <c r="H78" s="348">
        <v>263</v>
      </c>
      <c r="I78" s="223" t="s">
        <v>647</v>
      </c>
      <c r="J78" s="348" t="s">
        <v>808</v>
      </c>
      <c r="K78" s="348" t="s">
        <v>798</v>
      </c>
    </row>
    <row r="79" spans="1:11" s="349" customFormat="1" ht="15.75">
      <c r="A79" s="344"/>
      <c r="B79" s="350"/>
      <c r="C79" s="351"/>
      <c r="D79" s="346" t="e">
        <f t="shared" si="0"/>
        <v>#N/A</v>
      </c>
      <c r="E79" s="346" t="e">
        <f t="shared" si="1"/>
        <v>#N/A</v>
      </c>
      <c r="F79" s="346" t="e">
        <f t="shared" si="2"/>
        <v>#N/A</v>
      </c>
      <c r="G79" s="347"/>
      <c r="H79" s="348">
        <v>264</v>
      </c>
      <c r="I79" s="223" t="s">
        <v>400</v>
      </c>
      <c r="J79" s="348" t="s">
        <v>808</v>
      </c>
      <c r="K79" s="348" t="s">
        <v>798</v>
      </c>
    </row>
    <row r="80" spans="1:11" s="349" customFormat="1" ht="15.75">
      <c r="A80" s="344"/>
      <c r="B80" s="350"/>
      <c r="C80" s="351"/>
      <c r="D80" s="346" t="e">
        <f t="shared" ref="D80:D143" si="3">VLOOKUP(A80,H$15:K$509,2,FALSE)</f>
        <v>#N/A</v>
      </c>
      <c r="E80" s="346" t="e">
        <f t="shared" ref="E80:E143" si="4">VLOOKUP(A80,H$15:K$509,3,FALSE)</f>
        <v>#N/A</v>
      </c>
      <c r="F80" s="346" t="e">
        <f t="shared" ref="F80:F143" si="5">VLOOKUP(A80,H$15:K$509,4,FALSE)</f>
        <v>#N/A</v>
      </c>
      <c r="G80" s="347"/>
      <c r="H80" s="348">
        <v>265</v>
      </c>
      <c r="I80" s="223" t="s">
        <v>411</v>
      </c>
      <c r="J80" s="348" t="s">
        <v>808</v>
      </c>
      <c r="K80" s="348" t="s">
        <v>799</v>
      </c>
    </row>
    <row r="81" spans="1:11" s="349" customFormat="1" ht="15.75">
      <c r="A81" s="344"/>
      <c r="B81" s="350"/>
      <c r="C81" s="351"/>
      <c r="D81" s="346" t="e">
        <f t="shared" si="3"/>
        <v>#N/A</v>
      </c>
      <c r="E81" s="346" t="e">
        <f t="shared" si="4"/>
        <v>#N/A</v>
      </c>
      <c r="F81" s="346" t="e">
        <f t="shared" si="5"/>
        <v>#N/A</v>
      </c>
      <c r="G81" s="347"/>
      <c r="H81" s="348">
        <v>266</v>
      </c>
      <c r="I81" s="224" t="s">
        <v>731</v>
      </c>
      <c r="J81" s="348" t="s">
        <v>808</v>
      </c>
      <c r="K81" s="348" t="s">
        <v>800</v>
      </c>
    </row>
    <row r="82" spans="1:11" s="349" customFormat="1" ht="15.75">
      <c r="A82" s="344"/>
      <c r="B82" s="350"/>
      <c r="C82" s="351"/>
      <c r="D82" s="346" t="e">
        <f t="shared" si="3"/>
        <v>#N/A</v>
      </c>
      <c r="E82" s="346" t="e">
        <f t="shared" si="4"/>
        <v>#N/A</v>
      </c>
      <c r="F82" s="346" t="e">
        <f t="shared" si="5"/>
        <v>#N/A</v>
      </c>
      <c r="G82" s="347"/>
      <c r="H82" s="348">
        <v>267</v>
      </c>
      <c r="I82" s="224" t="s">
        <v>732</v>
      </c>
      <c r="J82" s="348" t="s">
        <v>808</v>
      </c>
      <c r="K82" s="348" t="s">
        <v>800</v>
      </c>
    </row>
    <row r="83" spans="1:11" s="349" customFormat="1" ht="15.75">
      <c r="A83" s="344"/>
      <c r="B83" s="350"/>
      <c r="C83" s="351"/>
      <c r="D83" s="346" t="e">
        <f t="shared" si="3"/>
        <v>#N/A</v>
      </c>
      <c r="E83" s="346" t="e">
        <f t="shared" si="4"/>
        <v>#N/A</v>
      </c>
      <c r="F83" s="346" t="e">
        <f t="shared" si="5"/>
        <v>#N/A</v>
      </c>
      <c r="G83" s="347"/>
      <c r="H83" s="348">
        <v>268</v>
      </c>
      <c r="I83" s="224" t="s">
        <v>733</v>
      </c>
      <c r="J83" s="348" t="s">
        <v>808</v>
      </c>
      <c r="K83" s="348" t="s">
        <v>800</v>
      </c>
    </row>
    <row r="84" spans="1:11" s="349" customFormat="1" ht="15.75">
      <c r="A84" s="344"/>
      <c r="B84" s="350"/>
      <c r="C84" s="351"/>
      <c r="D84" s="346" t="e">
        <f t="shared" si="3"/>
        <v>#N/A</v>
      </c>
      <c r="E84" s="346" t="e">
        <f t="shared" si="4"/>
        <v>#N/A</v>
      </c>
      <c r="F84" s="346" t="e">
        <f t="shared" si="5"/>
        <v>#N/A</v>
      </c>
      <c r="G84" s="347"/>
      <c r="H84" s="348">
        <v>269</v>
      </c>
      <c r="I84" s="224" t="s">
        <v>736</v>
      </c>
      <c r="J84" s="348" t="s">
        <v>808</v>
      </c>
      <c r="K84" s="348" t="s">
        <v>800</v>
      </c>
    </row>
    <row r="85" spans="1:11" s="349" customFormat="1" ht="15.75">
      <c r="A85" s="344"/>
      <c r="B85" s="350"/>
      <c r="C85" s="351"/>
      <c r="D85" s="346" t="e">
        <f t="shared" si="3"/>
        <v>#N/A</v>
      </c>
      <c r="E85" s="346" t="e">
        <f t="shared" si="4"/>
        <v>#N/A</v>
      </c>
      <c r="F85" s="346" t="e">
        <f t="shared" si="5"/>
        <v>#N/A</v>
      </c>
      <c r="G85" s="347"/>
      <c r="H85" s="348">
        <v>270</v>
      </c>
      <c r="I85" s="224" t="s">
        <v>737</v>
      </c>
      <c r="J85" s="348" t="s">
        <v>808</v>
      </c>
      <c r="K85" s="348" t="s">
        <v>800</v>
      </c>
    </row>
    <row r="86" spans="1:11" s="349" customFormat="1" ht="15.75">
      <c r="A86" s="344"/>
      <c r="B86" s="350"/>
      <c r="C86" s="351"/>
      <c r="D86" s="346" t="e">
        <f t="shared" si="3"/>
        <v>#N/A</v>
      </c>
      <c r="E86" s="346" t="e">
        <f t="shared" si="4"/>
        <v>#N/A</v>
      </c>
      <c r="F86" s="346" t="e">
        <f t="shared" si="5"/>
        <v>#N/A</v>
      </c>
      <c r="G86" s="347"/>
      <c r="H86" s="348">
        <v>271</v>
      </c>
      <c r="I86" s="225" t="s">
        <v>721</v>
      </c>
      <c r="J86" s="348" t="s">
        <v>808</v>
      </c>
      <c r="K86" s="348" t="s">
        <v>801</v>
      </c>
    </row>
    <row r="87" spans="1:11" s="349" customFormat="1" ht="15.75">
      <c r="A87" s="344"/>
      <c r="B87" s="350"/>
      <c r="C87" s="351"/>
      <c r="D87" s="346" t="e">
        <f t="shared" si="3"/>
        <v>#N/A</v>
      </c>
      <c r="E87" s="346" t="e">
        <f t="shared" si="4"/>
        <v>#N/A</v>
      </c>
      <c r="F87" s="346" t="e">
        <f t="shared" si="5"/>
        <v>#N/A</v>
      </c>
      <c r="G87" s="347"/>
      <c r="H87" s="348">
        <v>272</v>
      </c>
      <c r="I87" s="225" t="s">
        <v>278</v>
      </c>
      <c r="J87" s="348" t="s">
        <v>808</v>
      </c>
      <c r="K87" s="348" t="s">
        <v>801</v>
      </c>
    </row>
    <row r="88" spans="1:11" s="349" customFormat="1" ht="15.75">
      <c r="A88" s="344"/>
      <c r="B88" s="350"/>
      <c r="C88" s="351"/>
      <c r="D88" s="346" t="e">
        <f t="shared" si="3"/>
        <v>#N/A</v>
      </c>
      <c r="E88" s="346" t="e">
        <f t="shared" si="4"/>
        <v>#N/A</v>
      </c>
      <c r="F88" s="346" t="e">
        <f t="shared" si="5"/>
        <v>#N/A</v>
      </c>
      <c r="G88" s="347"/>
      <c r="H88" s="348">
        <v>273</v>
      </c>
      <c r="I88" s="223" t="s">
        <v>723</v>
      </c>
      <c r="J88" s="348" t="s">
        <v>808</v>
      </c>
      <c r="K88" s="348" t="s">
        <v>801</v>
      </c>
    </row>
    <row r="89" spans="1:11" s="349" customFormat="1" ht="15.75">
      <c r="A89" s="344"/>
      <c r="B89" s="350"/>
      <c r="C89" s="351"/>
      <c r="D89" s="346" t="e">
        <f t="shared" si="3"/>
        <v>#N/A</v>
      </c>
      <c r="E89" s="346" t="e">
        <f t="shared" si="4"/>
        <v>#N/A</v>
      </c>
      <c r="F89" s="346" t="e">
        <f t="shared" si="5"/>
        <v>#N/A</v>
      </c>
      <c r="G89" s="347"/>
      <c r="H89" s="348">
        <v>274</v>
      </c>
      <c r="I89" s="223" t="s">
        <v>725</v>
      </c>
      <c r="J89" s="348" t="s">
        <v>808</v>
      </c>
      <c r="K89" s="348" t="s">
        <v>801</v>
      </c>
    </row>
    <row r="90" spans="1:11" s="349" customFormat="1" ht="15.75">
      <c r="A90" s="344"/>
      <c r="B90" s="350"/>
      <c r="C90" s="351"/>
      <c r="D90" s="346" t="e">
        <f t="shared" si="3"/>
        <v>#N/A</v>
      </c>
      <c r="E90" s="346" t="e">
        <f t="shared" si="4"/>
        <v>#N/A</v>
      </c>
      <c r="F90" s="346" t="e">
        <f t="shared" si="5"/>
        <v>#N/A</v>
      </c>
      <c r="G90" s="347"/>
      <c r="H90" s="348">
        <v>275</v>
      </c>
      <c r="I90" s="223" t="s">
        <v>280</v>
      </c>
      <c r="J90" s="348" t="s">
        <v>808</v>
      </c>
      <c r="K90" s="348" t="s">
        <v>801</v>
      </c>
    </row>
    <row r="91" spans="1:11" s="349" customFormat="1" ht="15.75">
      <c r="A91" s="344"/>
      <c r="B91" s="350"/>
      <c r="C91" s="351"/>
      <c r="D91" s="346" t="e">
        <f t="shared" si="3"/>
        <v>#N/A</v>
      </c>
      <c r="E91" s="346" t="e">
        <f t="shared" si="4"/>
        <v>#N/A</v>
      </c>
      <c r="F91" s="346" t="e">
        <f t="shared" si="5"/>
        <v>#N/A</v>
      </c>
      <c r="G91" s="347"/>
      <c r="H91" s="348">
        <v>276</v>
      </c>
      <c r="I91" s="223" t="s">
        <v>724</v>
      </c>
      <c r="J91" s="348" t="s">
        <v>808</v>
      </c>
      <c r="K91" s="348" t="s">
        <v>802</v>
      </c>
    </row>
    <row r="92" spans="1:11" s="349" customFormat="1" ht="15.75">
      <c r="A92" s="344"/>
      <c r="B92" s="350"/>
      <c r="C92" s="351"/>
      <c r="D92" s="346" t="e">
        <f t="shared" si="3"/>
        <v>#N/A</v>
      </c>
      <c r="E92" s="346" t="e">
        <f t="shared" si="4"/>
        <v>#N/A</v>
      </c>
      <c r="F92" s="346" t="e">
        <f t="shared" si="5"/>
        <v>#N/A</v>
      </c>
      <c r="G92" s="347"/>
      <c r="H92" s="348">
        <v>277</v>
      </c>
      <c r="I92" s="223" t="s">
        <v>281</v>
      </c>
      <c r="J92" s="348" t="s">
        <v>808</v>
      </c>
      <c r="K92" s="348" t="s">
        <v>802</v>
      </c>
    </row>
    <row r="93" spans="1:11" s="349" customFormat="1" ht="15.75">
      <c r="A93" s="344"/>
      <c r="B93" s="350"/>
      <c r="C93" s="351"/>
      <c r="D93" s="346" t="e">
        <f t="shared" si="3"/>
        <v>#N/A</v>
      </c>
      <c r="E93" s="346" t="e">
        <f t="shared" si="4"/>
        <v>#N/A</v>
      </c>
      <c r="F93" s="346" t="e">
        <f t="shared" si="5"/>
        <v>#N/A</v>
      </c>
      <c r="G93" s="347"/>
      <c r="H93" s="348">
        <v>278</v>
      </c>
      <c r="I93" s="223" t="s">
        <v>284</v>
      </c>
      <c r="J93" s="348" t="s">
        <v>808</v>
      </c>
      <c r="K93" s="348" t="s">
        <v>802</v>
      </c>
    </row>
    <row r="94" spans="1:11" s="349" customFormat="1" ht="15.75">
      <c r="A94" s="344"/>
      <c r="B94" s="350"/>
      <c r="C94" s="351"/>
      <c r="D94" s="346" t="e">
        <f t="shared" si="3"/>
        <v>#N/A</v>
      </c>
      <c r="E94" s="346" t="e">
        <f t="shared" si="4"/>
        <v>#N/A</v>
      </c>
      <c r="F94" s="346" t="e">
        <f t="shared" si="5"/>
        <v>#N/A</v>
      </c>
      <c r="G94" s="347"/>
      <c r="H94" s="348">
        <v>279</v>
      </c>
      <c r="I94" s="223" t="s">
        <v>282</v>
      </c>
      <c r="J94" s="348" t="s">
        <v>808</v>
      </c>
      <c r="K94" s="348" t="s">
        <v>802</v>
      </c>
    </row>
    <row r="95" spans="1:11" s="349" customFormat="1" ht="15.75">
      <c r="A95" s="344"/>
      <c r="B95" s="350"/>
      <c r="C95" s="351"/>
      <c r="D95" s="346" t="e">
        <f t="shared" si="3"/>
        <v>#N/A</v>
      </c>
      <c r="E95" s="346" t="e">
        <f t="shared" si="4"/>
        <v>#N/A</v>
      </c>
      <c r="F95" s="346" t="e">
        <f t="shared" si="5"/>
        <v>#N/A</v>
      </c>
      <c r="G95" s="347"/>
      <c r="H95" s="348">
        <v>280</v>
      </c>
      <c r="I95" s="223" t="s">
        <v>370</v>
      </c>
      <c r="J95" s="348" t="s">
        <v>812</v>
      </c>
      <c r="K95" s="348" t="s">
        <v>796</v>
      </c>
    </row>
    <row r="96" spans="1:11" s="349" customFormat="1" ht="15.75">
      <c r="A96" s="344"/>
      <c r="B96" s="350"/>
      <c r="C96" s="351"/>
      <c r="D96" s="346" t="e">
        <f t="shared" si="3"/>
        <v>#N/A</v>
      </c>
      <c r="E96" s="346" t="e">
        <f t="shared" si="4"/>
        <v>#N/A</v>
      </c>
      <c r="F96" s="346" t="e">
        <f t="shared" si="5"/>
        <v>#N/A</v>
      </c>
      <c r="G96" s="347"/>
      <c r="H96" s="348">
        <v>281</v>
      </c>
      <c r="I96" s="223" t="s">
        <v>502</v>
      </c>
      <c r="J96" s="348" t="s">
        <v>812</v>
      </c>
      <c r="K96" s="348" t="s">
        <v>796</v>
      </c>
    </row>
    <row r="97" spans="1:11" s="349" customFormat="1" ht="15.75">
      <c r="A97" s="344"/>
      <c r="B97" s="350"/>
      <c r="C97" s="351"/>
      <c r="D97" s="346" t="e">
        <f t="shared" si="3"/>
        <v>#N/A</v>
      </c>
      <c r="E97" s="346" t="e">
        <f t="shared" si="4"/>
        <v>#N/A</v>
      </c>
      <c r="F97" s="346" t="e">
        <f t="shared" si="5"/>
        <v>#N/A</v>
      </c>
      <c r="G97" s="347"/>
      <c r="H97" s="348">
        <v>282</v>
      </c>
      <c r="I97" s="223" t="s">
        <v>372</v>
      </c>
      <c r="J97" s="348" t="s">
        <v>812</v>
      </c>
      <c r="K97" s="348" t="s">
        <v>796</v>
      </c>
    </row>
    <row r="98" spans="1:11" s="349" customFormat="1" ht="15.75">
      <c r="A98" s="344"/>
      <c r="B98" s="350"/>
      <c r="C98" s="351"/>
      <c r="D98" s="346" t="e">
        <f t="shared" si="3"/>
        <v>#N/A</v>
      </c>
      <c r="E98" s="346" t="e">
        <f t="shared" si="4"/>
        <v>#N/A</v>
      </c>
      <c r="F98" s="346" t="e">
        <f t="shared" si="5"/>
        <v>#N/A</v>
      </c>
      <c r="G98" s="347"/>
      <c r="H98" s="348">
        <v>283</v>
      </c>
      <c r="I98" s="223" t="s">
        <v>375</v>
      </c>
      <c r="J98" s="348" t="s">
        <v>812</v>
      </c>
      <c r="K98" s="348" t="s">
        <v>796</v>
      </c>
    </row>
    <row r="99" spans="1:11" s="349" customFormat="1" ht="15.75">
      <c r="A99" s="344"/>
      <c r="B99" s="350"/>
      <c r="C99" s="351"/>
      <c r="D99" s="346" t="e">
        <f t="shared" si="3"/>
        <v>#N/A</v>
      </c>
      <c r="E99" s="346" t="e">
        <f t="shared" si="4"/>
        <v>#N/A</v>
      </c>
      <c r="F99" s="346" t="e">
        <f t="shared" si="5"/>
        <v>#N/A</v>
      </c>
      <c r="G99" s="347"/>
      <c r="H99" s="348">
        <v>284</v>
      </c>
      <c r="I99" s="223" t="s">
        <v>377</v>
      </c>
      <c r="J99" s="348" t="s">
        <v>812</v>
      </c>
      <c r="K99" s="348" t="s">
        <v>796</v>
      </c>
    </row>
    <row r="100" spans="1:11" s="349" customFormat="1" ht="15.75">
      <c r="A100" s="344"/>
      <c r="B100" s="350"/>
      <c r="C100" s="351"/>
      <c r="D100" s="346" t="e">
        <f t="shared" si="3"/>
        <v>#N/A</v>
      </c>
      <c r="E100" s="346" t="e">
        <f t="shared" si="4"/>
        <v>#N/A</v>
      </c>
      <c r="F100" s="346" t="e">
        <f t="shared" si="5"/>
        <v>#N/A</v>
      </c>
      <c r="G100" s="347"/>
      <c r="H100" s="348">
        <v>285</v>
      </c>
      <c r="I100" s="223" t="s">
        <v>398</v>
      </c>
      <c r="J100" s="348" t="s">
        <v>812</v>
      </c>
      <c r="K100" s="348" t="s">
        <v>796</v>
      </c>
    </row>
    <row r="101" spans="1:11" s="349" customFormat="1" ht="15.75">
      <c r="A101" s="344"/>
      <c r="B101" s="350"/>
      <c r="C101" s="351"/>
      <c r="D101" s="346" t="e">
        <f t="shared" si="3"/>
        <v>#N/A</v>
      </c>
      <c r="E101" s="346" t="e">
        <f t="shared" si="4"/>
        <v>#N/A</v>
      </c>
      <c r="F101" s="346" t="e">
        <f t="shared" si="5"/>
        <v>#N/A</v>
      </c>
      <c r="G101" s="347"/>
      <c r="H101" s="348">
        <v>286</v>
      </c>
      <c r="I101" s="223" t="s">
        <v>382</v>
      </c>
      <c r="J101" s="348" t="s">
        <v>812</v>
      </c>
      <c r="K101" s="348" t="s">
        <v>796</v>
      </c>
    </row>
    <row r="102" spans="1:11" s="349" customFormat="1" ht="15.75">
      <c r="A102" s="344"/>
      <c r="B102" s="350"/>
      <c r="C102" s="351"/>
      <c r="D102" s="346" t="e">
        <f t="shared" si="3"/>
        <v>#N/A</v>
      </c>
      <c r="E102" s="346" t="e">
        <f t="shared" si="4"/>
        <v>#N/A</v>
      </c>
      <c r="F102" s="346" t="e">
        <f t="shared" si="5"/>
        <v>#N/A</v>
      </c>
      <c r="G102" s="347"/>
      <c r="H102" s="348">
        <v>287</v>
      </c>
      <c r="I102" s="223" t="s">
        <v>384</v>
      </c>
      <c r="J102" s="348" t="s">
        <v>812</v>
      </c>
      <c r="K102" s="348" t="s">
        <v>796</v>
      </c>
    </row>
    <row r="103" spans="1:11" s="349" customFormat="1" ht="15.75">
      <c r="A103" s="344"/>
      <c r="B103" s="350"/>
      <c r="C103" s="351"/>
      <c r="D103" s="346" t="e">
        <f t="shared" si="3"/>
        <v>#N/A</v>
      </c>
      <c r="E103" s="346" t="e">
        <f t="shared" si="4"/>
        <v>#N/A</v>
      </c>
      <c r="F103" s="346" t="e">
        <f t="shared" si="5"/>
        <v>#N/A</v>
      </c>
      <c r="G103" s="347"/>
      <c r="H103" s="348">
        <v>288</v>
      </c>
      <c r="I103" s="223" t="s">
        <v>388</v>
      </c>
      <c r="J103" s="348" t="s">
        <v>812</v>
      </c>
      <c r="K103" s="348" t="s">
        <v>796</v>
      </c>
    </row>
    <row r="104" spans="1:11" s="349" customFormat="1" ht="15.75">
      <c r="A104" s="344"/>
      <c r="B104" s="350"/>
      <c r="C104" s="351"/>
      <c r="D104" s="346" t="e">
        <f t="shared" si="3"/>
        <v>#N/A</v>
      </c>
      <c r="E104" s="346" t="e">
        <f t="shared" si="4"/>
        <v>#N/A</v>
      </c>
      <c r="F104" s="346" t="e">
        <f t="shared" si="5"/>
        <v>#N/A</v>
      </c>
      <c r="G104" s="347"/>
      <c r="H104" s="348">
        <v>289</v>
      </c>
      <c r="I104" s="223" t="s">
        <v>393</v>
      </c>
      <c r="J104" s="348" t="s">
        <v>812</v>
      </c>
      <c r="K104" s="348" t="s">
        <v>796</v>
      </c>
    </row>
    <row r="105" spans="1:11" s="349" customFormat="1" ht="15.75">
      <c r="A105" s="344"/>
      <c r="B105" s="350"/>
      <c r="C105" s="351"/>
      <c r="D105" s="346" t="e">
        <f t="shared" si="3"/>
        <v>#N/A</v>
      </c>
      <c r="E105" s="346" t="e">
        <f t="shared" si="4"/>
        <v>#N/A</v>
      </c>
      <c r="F105" s="346" t="e">
        <f t="shared" si="5"/>
        <v>#N/A</v>
      </c>
      <c r="G105" s="347"/>
      <c r="H105" s="348">
        <v>290</v>
      </c>
      <c r="I105" s="223" t="s">
        <v>395</v>
      </c>
      <c r="J105" s="348" t="s">
        <v>812</v>
      </c>
      <c r="K105" s="348" t="s">
        <v>796</v>
      </c>
    </row>
    <row r="106" spans="1:11" s="349" customFormat="1" ht="15.75">
      <c r="A106" s="344"/>
      <c r="B106" s="350"/>
      <c r="C106" s="351"/>
      <c r="D106" s="346" t="e">
        <f t="shared" si="3"/>
        <v>#N/A</v>
      </c>
      <c r="E106" s="346" t="e">
        <f t="shared" si="4"/>
        <v>#N/A</v>
      </c>
      <c r="F106" s="346" t="e">
        <f t="shared" si="5"/>
        <v>#N/A</v>
      </c>
      <c r="G106" s="347"/>
      <c r="H106" s="348">
        <v>291</v>
      </c>
      <c r="I106" s="223" t="s">
        <v>399</v>
      </c>
      <c r="J106" s="348" t="s">
        <v>812</v>
      </c>
      <c r="K106" s="348" t="s">
        <v>796</v>
      </c>
    </row>
    <row r="107" spans="1:11" s="349" customFormat="1" ht="15.75">
      <c r="A107" s="344"/>
      <c r="B107" s="350"/>
      <c r="C107" s="351"/>
      <c r="D107" s="346" t="e">
        <f t="shared" si="3"/>
        <v>#N/A</v>
      </c>
      <c r="E107" s="346" t="e">
        <f t="shared" si="4"/>
        <v>#N/A</v>
      </c>
      <c r="F107" s="346" t="e">
        <f t="shared" si="5"/>
        <v>#N/A</v>
      </c>
      <c r="G107" s="347"/>
      <c r="H107" s="348">
        <v>292</v>
      </c>
      <c r="I107" s="223" t="s">
        <v>509</v>
      </c>
      <c r="J107" s="348" t="s">
        <v>812</v>
      </c>
      <c r="K107" s="348" t="s">
        <v>796</v>
      </c>
    </row>
    <row r="108" spans="1:11" s="349" customFormat="1" ht="15.75">
      <c r="A108" s="344"/>
      <c r="B108" s="350"/>
      <c r="C108" s="351"/>
      <c r="D108" s="346" t="e">
        <f t="shared" si="3"/>
        <v>#N/A</v>
      </c>
      <c r="E108" s="346" t="e">
        <f t="shared" si="4"/>
        <v>#N/A</v>
      </c>
      <c r="F108" s="346" t="e">
        <f t="shared" si="5"/>
        <v>#N/A</v>
      </c>
      <c r="G108" s="347"/>
      <c r="H108" s="348">
        <v>293</v>
      </c>
      <c r="I108" s="223" t="s">
        <v>503</v>
      </c>
      <c r="J108" s="348" t="s">
        <v>812</v>
      </c>
      <c r="K108" s="348" t="s">
        <v>797</v>
      </c>
    </row>
    <row r="109" spans="1:11" s="349" customFormat="1" ht="15.75">
      <c r="A109" s="344"/>
      <c r="B109" s="350"/>
      <c r="C109" s="351"/>
      <c r="D109" s="346" t="e">
        <f t="shared" si="3"/>
        <v>#N/A</v>
      </c>
      <c r="E109" s="346" t="e">
        <f t="shared" si="4"/>
        <v>#N/A</v>
      </c>
      <c r="F109" s="346" t="e">
        <f t="shared" si="5"/>
        <v>#N/A</v>
      </c>
      <c r="G109" s="347"/>
      <c r="H109" s="348">
        <v>294</v>
      </c>
      <c r="I109" s="223" t="s">
        <v>378</v>
      </c>
      <c r="J109" s="348" t="s">
        <v>812</v>
      </c>
      <c r="K109" s="348" t="s">
        <v>797</v>
      </c>
    </row>
    <row r="110" spans="1:11" s="349" customFormat="1" ht="15.75">
      <c r="A110" s="344"/>
      <c r="B110" s="350"/>
      <c r="C110" s="351"/>
      <c r="D110" s="346" t="e">
        <f t="shared" si="3"/>
        <v>#N/A</v>
      </c>
      <c r="E110" s="346" t="e">
        <f t="shared" si="4"/>
        <v>#N/A</v>
      </c>
      <c r="F110" s="346" t="e">
        <f t="shared" si="5"/>
        <v>#N/A</v>
      </c>
      <c r="G110" s="347"/>
      <c r="H110" s="348">
        <v>295</v>
      </c>
      <c r="I110" s="223" t="s">
        <v>380</v>
      </c>
      <c r="J110" s="348" t="s">
        <v>812</v>
      </c>
      <c r="K110" s="348" t="s">
        <v>797</v>
      </c>
    </row>
    <row r="111" spans="1:11" s="349" customFormat="1" ht="15.75">
      <c r="A111" s="344"/>
      <c r="B111" s="350"/>
      <c r="C111" s="351"/>
      <c r="D111" s="346" t="e">
        <f t="shared" si="3"/>
        <v>#N/A</v>
      </c>
      <c r="E111" s="346" t="e">
        <f t="shared" si="4"/>
        <v>#N/A</v>
      </c>
      <c r="F111" s="346" t="e">
        <f t="shared" si="5"/>
        <v>#N/A</v>
      </c>
      <c r="G111" s="347"/>
      <c r="H111" s="348">
        <v>296</v>
      </c>
      <c r="I111" s="223" t="s">
        <v>383</v>
      </c>
      <c r="J111" s="348" t="s">
        <v>812</v>
      </c>
      <c r="K111" s="348" t="s">
        <v>797</v>
      </c>
    </row>
    <row r="112" spans="1:11" s="349" customFormat="1" ht="15.75">
      <c r="A112" s="344"/>
      <c r="B112" s="350"/>
      <c r="C112" s="351"/>
      <c r="D112" s="346" t="e">
        <f t="shared" si="3"/>
        <v>#N/A</v>
      </c>
      <c r="E112" s="346" t="e">
        <f t="shared" si="4"/>
        <v>#N/A</v>
      </c>
      <c r="F112" s="346" t="e">
        <f t="shared" si="5"/>
        <v>#N/A</v>
      </c>
      <c r="G112" s="347"/>
      <c r="H112" s="348">
        <v>297</v>
      </c>
      <c r="I112" s="223" t="s">
        <v>387</v>
      </c>
      <c r="J112" s="348" t="s">
        <v>812</v>
      </c>
      <c r="K112" s="348" t="s">
        <v>797</v>
      </c>
    </row>
    <row r="113" spans="1:11" s="349" customFormat="1" ht="15.75">
      <c r="A113" s="344"/>
      <c r="B113" s="350"/>
      <c r="C113" s="351"/>
      <c r="D113" s="346" t="e">
        <f t="shared" si="3"/>
        <v>#N/A</v>
      </c>
      <c r="E113" s="346" t="e">
        <f t="shared" si="4"/>
        <v>#N/A</v>
      </c>
      <c r="F113" s="346" t="e">
        <f t="shared" si="5"/>
        <v>#N/A</v>
      </c>
      <c r="G113" s="347"/>
      <c r="H113" s="348">
        <v>298</v>
      </c>
      <c r="I113" s="223" t="s">
        <v>389</v>
      </c>
      <c r="J113" s="348" t="s">
        <v>812</v>
      </c>
      <c r="K113" s="348" t="s">
        <v>797</v>
      </c>
    </row>
    <row r="114" spans="1:11" s="349" customFormat="1" ht="15.75">
      <c r="A114" s="344"/>
      <c r="B114" s="350"/>
      <c r="C114" s="351"/>
      <c r="D114" s="346" t="e">
        <f t="shared" si="3"/>
        <v>#N/A</v>
      </c>
      <c r="E114" s="346" t="e">
        <f t="shared" si="4"/>
        <v>#N/A</v>
      </c>
      <c r="F114" s="346" t="e">
        <f t="shared" si="5"/>
        <v>#N/A</v>
      </c>
      <c r="G114" s="347"/>
      <c r="H114" s="348">
        <v>299</v>
      </c>
      <c r="I114" s="223" t="s">
        <v>505</v>
      </c>
      <c r="J114" s="348" t="s">
        <v>812</v>
      </c>
      <c r="K114" s="348" t="s">
        <v>797</v>
      </c>
    </row>
    <row r="115" spans="1:11" s="349" customFormat="1" ht="15.75">
      <c r="A115" s="344"/>
      <c r="B115" s="350"/>
      <c r="C115" s="351"/>
      <c r="D115" s="346" t="e">
        <f t="shared" si="3"/>
        <v>#N/A</v>
      </c>
      <c r="E115" s="346" t="e">
        <f t="shared" si="4"/>
        <v>#N/A</v>
      </c>
      <c r="F115" s="346" t="e">
        <f t="shared" si="5"/>
        <v>#N/A</v>
      </c>
      <c r="G115" s="347"/>
      <c r="H115" s="348">
        <v>300</v>
      </c>
      <c r="I115" s="223" t="s">
        <v>506</v>
      </c>
      <c r="J115" s="348" t="s">
        <v>812</v>
      </c>
      <c r="K115" s="348" t="s">
        <v>797</v>
      </c>
    </row>
    <row r="116" spans="1:11" s="349" customFormat="1" ht="15.75">
      <c r="A116" s="344"/>
      <c r="B116" s="350"/>
      <c r="C116" s="351"/>
      <c r="D116" s="346" t="e">
        <f t="shared" si="3"/>
        <v>#N/A</v>
      </c>
      <c r="E116" s="346" t="e">
        <f t="shared" si="4"/>
        <v>#N/A</v>
      </c>
      <c r="F116" s="346" t="e">
        <f t="shared" si="5"/>
        <v>#N/A</v>
      </c>
      <c r="G116" s="347"/>
      <c r="H116" s="363">
        <v>307</v>
      </c>
      <c r="I116" s="223" t="s">
        <v>385</v>
      </c>
      <c r="J116" s="348" t="s">
        <v>812</v>
      </c>
      <c r="K116" s="348" t="s">
        <v>797</v>
      </c>
    </row>
    <row r="117" spans="1:11" s="349" customFormat="1" ht="15.75">
      <c r="A117" s="344"/>
      <c r="B117" s="350"/>
      <c r="C117" s="351"/>
      <c r="D117" s="346" t="e">
        <f t="shared" si="3"/>
        <v>#N/A</v>
      </c>
      <c r="E117" s="346" t="e">
        <f t="shared" si="4"/>
        <v>#N/A</v>
      </c>
      <c r="F117" s="346" t="e">
        <f t="shared" si="5"/>
        <v>#N/A</v>
      </c>
      <c r="G117" s="347"/>
      <c r="H117" s="363">
        <v>310</v>
      </c>
      <c r="I117" s="223" t="s">
        <v>396</v>
      </c>
      <c r="J117" s="348" t="s">
        <v>812</v>
      </c>
      <c r="K117" s="348" t="s">
        <v>797</v>
      </c>
    </row>
    <row r="118" spans="1:11" s="349" customFormat="1" ht="15.75">
      <c r="A118" s="344"/>
      <c r="B118" s="350"/>
      <c r="C118" s="351"/>
      <c r="D118" s="346" t="e">
        <f t="shared" si="3"/>
        <v>#N/A</v>
      </c>
      <c r="E118" s="346" t="e">
        <f t="shared" si="4"/>
        <v>#N/A</v>
      </c>
      <c r="F118" s="346" t="e">
        <f t="shared" si="5"/>
        <v>#N/A</v>
      </c>
      <c r="G118" s="347"/>
      <c r="H118" s="363">
        <v>312</v>
      </c>
      <c r="I118" s="224" t="s">
        <v>293</v>
      </c>
      <c r="J118" s="348" t="s">
        <v>812</v>
      </c>
      <c r="K118" s="348" t="s">
        <v>800</v>
      </c>
    </row>
    <row r="119" spans="1:11" s="349" customFormat="1" ht="15.75">
      <c r="A119" s="344"/>
      <c r="B119" s="350"/>
      <c r="C119" s="351"/>
      <c r="D119" s="346" t="e">
        <f t="shared" si="3"/>
        <v>#N/A</v>
      </c>
      <c r="E119" s="346" t="e">
        <f t="shared" si="4"/>
        <v>#N/A</v>
      </c>
      <c r="F119" s="346" t="e">
        <f t="shared" si="5"/>
        <v>#N/A</v>
      </c>
      <c r="G119" s="347"/>
      <c r="H119" s="363">
        <v>317</v>
      </c>
      <c r="I119" s="224" t="s">
        <v>295</v>
      </c>
      <c r="J119" s="348" t="s">
        <v>812</v>
      </c>
      <c r="K119" s="348" t="s">
        <v>800</v>
      </c>
    </row>
    <row r="120" spans="1:11" s="349" customFormat="1" ht="15.75">
      <c r="A120" s="344"/>
      <c r="B120" s="350"/>
      <c r="C120" s="351"/>
      <c r="D120" s="346" t="e">
        <f t="shared" si="3"/>
        <v>#N/A</v>
      </c>
      <c r="E120" s="346" t="e">
        <f t="shared" si="4"/>
        <v>#N/A</v>
      </c>
      <c r="F120" s="346" t="e">
        <f t="shared" si="5"/>
        <v>#N/A</v>
      </c>
      <c r="G120" s="347"/>
      <c r="H120" s="363">
        <v>346</v>
      </c>
      <c r="I120" s="224" t="s">
        <v>296</v>
      </c>
      <c r="J120" s="348" t="s">
        <v>812</v>
      </c>
      <c r="K120" s="348" t="s">
        <v>800</v>
      </c>
    </row>
    <row r="121" spans="1:11" s="349" customFormat="1" ht="15.75">
      <c r="A121" s="344"/>
      <c r="B121" s="350"/>
      <c r="C121" s="351"/>
      <c r="D121" s="346" t="e">
        <f t="shared" si="3"/>
        <v>#N/A</v>
      </c>
      <c r="E121" s="346" t="e">
        <f t="shared" si="4"/>
        <v>#N/A</v>
      </c>
      <c r="F121" s="346" t="e">
        <f t="shared" si="5"/>
        <v>#N/A</v>
      </c>
      <c r="G121" s="347"/>
      <c r="H121" s="363">
        <v>358</v>
      </c>
      <c r="I121" s="224" t="s">
        <v>571</v>
      </c>
      <c r="J121" s="348" t="s">
        <v>812</v>
      </c>
      <c r="K121" s="348" t="s">
        <v>800</v>
      </c>
    </row>
    <row r="122" spans="1:11" s="349" customFormat="1" ht="15.75">
      <c r="G122" s="347"/>
      <c r="H122" s="363">
        <v>359</v>
      </c>
      <c r="I122" s="223" t="s">
        <v>433</v>
      </c>
      <c r="J122" s="348" t="s">
        <v>813</v>
      </c>
      <c r="K122" s="348" t="s">
        <v>797</v>
      </c>
    </row>
    <row r="123" spans="1:11" s="349" customFormat="1" ht="15.75">
      <c r="G123" s="347"/>
      <c r="H123" s="363">
        <v>360</v>
      </c>
      <c r="I123" s="223" t="s">
        <v>434</v>
      </c>
      <c r="J123" s="348" t="s">
        <v>813</v>
      </c>
      <c r="K123" s="348" t="s">
        <v>798</v>
      </c>
    </row>
    <row r="124" spans="1:11" s="349" customFormat="1" ht="15.75">
      <c r="G124" s="347"/>
      <c r="H124" s="363">
        <v>361</v>
      </c>
      <c r="I124" s="223" t="s">
        <v>435</v>
      </c>
      <c r="J124" s="348" t="s">
        <v>813</v>
      </c>
      <c r="K124" s="348" t="s">
        <v>801</v>
      </c>
    </row>
    <row r="125" spans="1:11" s="349" customFormat="1" ht="15.75">
      <c r="G125" s="347"/>
      <c r="H125" s="363">
        <v>362</v>
      </c>
      <c r="I125" s="223" t="s">
        <v>436</v>
      </c>
      <c r="J125" s="348" t="s">
        <v>813</v>
      </c>
      <c r="K125" s="348" t="s">
        <v>802</v>
      </c>
    </row>
    <row r="126" spans="1:11" s="349" customFormat="1" ht="15.75">
      <c r="G126" s="347"/>
      <c r="H126" s="363">
        <v>363</v>
      </c>
      <c r="I126" s="223" t="s">
        <v>303</v>
      </c>
      <c r="J126" s="348" t="s">
        <v>814</v>
      </c>
      <c r="K126" s="348" t="s">
        <v>796</v>
      </c>
    </row>
    <row r="127" spans="1:11" s="349" customFormat="1" ht="15.75">
      <c r="G127" s="347"/>
      <c r="H127" s="363">
        <v>364</v>
      </c>
      <c r="I127" s="223" t="s">
        <v>625</v>
      </c>
      <c r="J127" s="348" t="s">
        <v>814</v>
      </c>
      <c r="K127" s="348" t="s">
        <v>796</v>
      </c>
    </row>
    <row r="128" spans="1:11" s="349" customFormat="1" ht="15.75">
      <c r="G128" s="347"/>
      <c r="H128" s="363">
        <v>365</v>
      </c>
      <c r="I128" s="223" t="s">
        <v>627</v>
      </c>
      <c r="J128" s="348" t="s">
        <v>814</v>
      </c>
      <c r="K128" s="348" t="s">
        <v>796</v>
      </c>
    </row>
    <row r="129" spans="1:11" s="349" customFormat="1" ht="15.75">
      <c r="G129" s="347"/>
      <c r="H129" s="363">
        <v>366</v>
      </c>
      <c r="I129" s="223" t="s">
        <v>629</v>
      </c>
      <c r="J129" s="348" t="s">
        <v>814</v>
      </c>
      <c r="K129" s="348" t="s">
        <v>796</v>
      </c>
    </row>
    <row r="130" spans="1:11" s="349" customFormat="1" ht="15.75">
      <c r="G130" s="347"/>
      <c r="H130" s="363">
        <v>367</v>
      </c>
      <c r="I130" s="223" t="s">
        <v>309</v>
      </c>
      <c r="J130" s="348" t="s">
        <v>814</v>
      </c>
      <c r="K130" s="348" t="s">
        <v>796</v>
      </c>
    </row>
    <row r="131" spans="1:11" s="349" customFormat="1" ht="15.75">
      <c r="G131" s="347"/>
      <c r="H131" s="363">
        <v>368</v>
      </c>
      <c r="I131" s="223" t="s">
        <v>626</v>
      </c>
      <c r="J131" s="348" t="s">
        <v>814</v>
      </c>
      <c r="K131" s="348" t="s">
        <v>797</v>
      </c>
    </row>
    <row r="132" spans="1:11" s="349" customFormat="1" ht="15.75">
      <c r="G132" s="347"/>
      <c r="H132" s="363">
        <v>369</v>
      </c>
      <c r="I132" s="223" t="s">
        <v>628</v>
      </c>
      <c r="J132" s="348" t="s">
        <v>814</v>
      </c>
      <c r="K132" s="348" t="s">
        <v>797</v>
      </c>
    </row>
    <row r="133" spans="1:11" s="349" customFormat="1" ht="15.75">
      <c r="G133" s="347"/>
      <c r="H133" s="363">
        <v>370</v>
      </c>
      <c r="I133" s="223" t="s">
        <v>307</v>
      </c>
      <c r="J133" s="348" t="s">
        <v>814</v>
      </c>
      <c r="K133" s="348" t="s">
        <v>797</v>
      </c>
    </row>
    <row r="134" spans="1:11" s="349" customFormat="1" ht="15.75">
      <c r="G134" s="347"/>
      <c r="H134" s="363">
        <v>371</v>
      </c>
      <c r="I134" s="223" t="s">
        <v>316</v>
      </c>
      <c r="J134" s="348" t="s">
        <v>814</v>
      </c>
      <c r="K134" s="348" t="s">
        <v>801</v>
      </c>
    </row>
    <row r="135" spans="1:11" s="349" customFormat="1" ht="15.75">
      <c r="G135" s="347"/>
      <c r="H135" s="363">
        <v>372</v>
      </c>
      <c r="I135" s="225" t="s">
        <v>622</v>
      </c>
      <c r="J135" s="348" t="s">
        <v>814</v>
      </c>
      <c r="K135" s="348" t="s">
        <v>801</v>
      </c>
    </row>
    <row r="136" spans="1:11" s="349" customFormat="1" ht="15.75">
      <c r="G136" s="347"/>
      <c r="H136" s="363">
        <v>373</v>
      </c>
      <c r="I136" s="223" t="s">
        <v>627</v>
      </c>
      <c r="J136" s="348" t="s">
        <v>814</v>
      </c>
      <c r="K136" s="348" t="s">
        <v>796</v>
      </c>
    </row>
    <row r="137" spans="1:11" s="349" customFormat="1" ht="15.75">
      <c r="A137" s="344"/>
      <c r="B137" s="350"/>
      <c r="C137" s="351"/>
      <c r="D137" s="346" t="e">
        <f t="shared" si="3"/>
        <v>#N/A</v>
      </c>
      <c r="E137" s="346" t="e">
        <f t="shared" si="4"/>
        <v>#N/A</v>
      </c>
      <c r="F137" s="346" t="e">
        <f t="shared" si="5"/>
        <v>#N/A</v>
      </c>
      <c r="G137" s="347"/>
      <c r="H137" s="363">
        <v>374</v>
      </c>
      <c r="I137" s="223" t="s">
        <v>815</v>
      </c>
      <c r="J137" s="348" t="s">
        <v>814</v>
      </c>
      <c r="K137" s="348" t="s">
        <v>796</v>
      </c>
    </row>
    <row r="138" spans="1:11" s="349" customFormat="1">
      <c r="A138" s="344"/>
      <c r="B138" s="350"/>
      <c r="C138" s="351"/>
      <c r="D138" s="346" t="e">
        <f t="shared" si="3"/>
        <v>#N/A</v>
      </c>
      <c r="E138" s="346" t="e">
        <f t="shared" si="4"/>
        <v>#N/A</v>
      </c>
      <c r="F138" s="346" t="e">
        <f t="shared" si="5"/>
        <v>#N/A</v>
      </c>
      <c r="G138" s="347"/>
      <c r="H138" s="352">
        <v>375</v>
      </c>
      <c r="I138" s="355" t="s">
        <v>847</v>
      </c>
      <c r="J138" s="348" t="s">
        <v>848</v>
      </c>
      <c r="K138" s="348" t="s">
        <v>801</v>
      </c>
    </row>
    <row r="139" spans="1:11" s="349" customFormat="1">
      <c r="A139" s="344"/>
      <c r="B139" s="350"/>
      <c r="C139" s="351"/>
      <c r="D139" s="346" t="e">
        <f t="shared" si="3"/>
        <v>#N/A</v>
      </c>
      <c r="E139" s="346" t="e">
        <f t="shared" si="4"/>
        <v>#N/A</v>
      </c>
      <c r="F139" s="346" t="e">
        <f t="shared" si="5"/>
        <v>#N/A</v>
      </c>
      <c r="G139" s="347"/>
      <c r="H139" s="352">
        <v>376</v>
      </c>
      <c r="I139" s="355" t="s">
        <v>700</v>
      </c>
      <c r="J139" s="348" t="s">
        <v>853</v>
      </c>
      <c r="K139" s="348" t="s">
        <v>797</v>
      </c>
    </row>
    <row r="140" spans="1:11" s="349" customFormat="1">
      <c r="A140" s="344"/>
      <c r="B140" s="350"/>
      <c r="C140" s="351"/>
      <c r="D140" s="346" t="e">
        <f t="shared" si="3"/>
        <v>#N/A</v>
      </c>
      <c r="E140" s="346" t="e">
        <f t="shared" si="4"/>
        <v>#N/A</v>
      </c>
      <c r="F140" s="346" t="e">
        <f t="shared" si="5"/>
        <v>#N/A</v>
      </c>
      <c r="G140" s="347"/>
      <c r="H140" s="352">
        <v>377</v>
      </c>
      <c r="I140" s="355" t="s">
        <v>855</v>
      </c>
      <c r="J140" s="348" t="s">
        <v>854</v>
      </c>
      <c r="K140" s="348" t="s">
        <v>803</v>
      </c>
    </row>
    <row r="141" spans="1:11" s="349" customFormat="1">
      <c r="A141" s="344"/>
      <c r="B141" s="350"/>
      <c r="C141" s="351"/>
      <c r="D141" s="346" t="e">
        <f t="shared" si="3"/>
        <v>#N/A</v>
      </c>
      <c r="E141" s="346" t="e">
        <f t="shared" si="4"/>
        <v>#N/A</v>
      </c>
      <c r="F141" s="346" t="e">
        <f t="shared" si="5"/>
        <v>#N/A</v>
      </c>
      <c r="G141" s="347"/>
      <c r="H141" s="352"/>
      <c r="I141" s="353"/>
      <c r="J141" s="352"/>
      <c r="K141" s="348"/>
    </row>
    <row r="142" spans="1:11" s="349" customFormat="1">
      <c r="A142" s="344"/>
      <c r="B142" s="350"/>
      <c r="C142" s="351"/>
      <c r="D142" s="346" t="e">
        <f t="shared" si="3"/>
        <v>#N/A</v>
      </c>
      <c r="E142" s="346" t="e">
        <f t="shared" si="4"/>
        <v>#N/A</v>
      </c>
      <c r="F142" s="346" t="e">
        <f t="shared" si="5"/>
        <v>#N/A</v>
      </c>
      <c r="G142" s="347"/>
      <c r="H142" s="352"/>
      <c r="I142" s="353"/>
      <c r="J142" s="352"/>
      <c r="K142" s="348"/>
    </row>
    <row r="143" spans="1:11" s="349" customFormat="1">
      <c r="A143" s="344"/>
      <c r="B143" s="350"/>
      <c r="C143" s="351"/>
      <c r="D143" s="346" t="e">
        <f t="shared" si="3"/>
        <v>#N/A</v>
      </c>
      <c r="E143" s="346" t="e">
        <f t="shared" si="4"/>
        <v>#N/A</v>
      </c>
      <c r="F143" s="346" t="e">
        <f t="shared" si="5"/>
        <v>#N/A</v>
      </c>
      <c r="G143" s="347"/>
      <c r="H143" s="352"/>
      <c r="I143" s="353"/>
      <c r="J143" s="352"/>
      <c r="K143" s="348"/>
    </row>
    <row r="144" spans="1:11" s="349" customFormat="1">
      <c r="A144" s="344"/>
      <c r="B144" s="350"/>
      <c r="C144" s="351"/>
      <c r="D144" s="346" t="e">
        <f t="shared" ref="D144:D207" si="6">VLOOKUP(A144,H$15:K$509,2,FALSE)</f>
        <v>#N/A</v>
      </c>
      <c r="E144" s="346" t="e">
        <f t="shared" ref="E144:E207" si="7">VLOOKUP(A144,H$15:K$509,3,FALSE)</f>
        <v>#N/A</v>
      </c>
      <c r="F144" s="346" t="e">
        <f t="shared" ref="F144:F207" si="8">VLOOKUP(A144,H$15:K$509,4,FALSE)</f>
        <v>#N/A</v>
      </c>
      <c r="G144" s="347"/>
      <c r="H144" s="352"/>
      <c r="I144" s="353"/>
      <c r="J144" s="352"/>
      <c r="K144" s="348"/>
    </row>
    <row r="145" spans="1:11" s="349" customFormat="1">
      <c r="A145" s="344"/>
      <c r="B145" s="350"/>
      <c r="C145" s="351"/>
      <c r="D145" s="346" t="e">
        <f t="shared" si="6"/>
        <v>#N/A</v>
      </c>
      <c r="E145" s="346" t="e">
        <f t="shared" si="7"/>
        <v>#N/A</v>
      </c>
      <c r="F145" s="346" t="e">
        <f t="shared" si="8"/>
        <v>#N/A</v>
      </c>
      <c r="G145" s="347"/>
      <c r="H145" s="352"/>
      <c r="I145" s="353"/>
      <c r="J145" s="352"/>
      <c r="K145" s="348"/>
    </row>
    <row r="146" spans="1:11" s="349" customFormat="1">
      <c r="A146" s="344"/>
      <c r="B146" s="350"/>
      <c r="C146" s="351"/>
      <c r="D146" s="346" t="e">
        <f t="shared" si="6"/>
        <v>#N/A</v>
      </c>
      <c r="E146" s="346" t="e">
        <f t="shared" si="7"/>
        <v>#N/A</v>
      </c>
      <c r="F146" s="346" t="e">
        <f t="shared" si="8"/>
        <v>#N/A</v>
      </c>
      <c r="G146" s="347"/>
      <c r="H146" s="352"/>
      <c r="I146" s="353"/>
      <c r="J146" s="352"/>
      <c r="K146" s="348"/>
    </row>
    <row r="147" spans="1:11" s="349" customFormat="1">
      <c r="A147" s="344"/>
      <c r="B147" s="350"/>
      <c r="C147" s="351"/>
      <c r="D147" s="346" t="e">
        <f t="shared" si="6"/>
        <v>#N/A</v>
      </c>
      <c r="E147" s="346" t="e">
        <f t="shared" si="7"/>
        <v>#N/A</v>
      </c>
      <c r="F147" s="346" t="e">
        <f t="shared" si="8"/>
        <v>#N/A</v>
      </c>
      <c r="G147" s="347"/>
      <c r="H147" s="352"/>
      <c r="I147" s="353"/>
      <c r="J147" s="352"/>
      <c r="K147" s="348"/>
    </row>
    <row r="148" spans="1:11" s="349" customFormat="1">
      <c r="A148" s="344"/>
      <c r="B148" s="350"/>
      <c r="C148" s="351"/>
      <c r="D148" s="346" t="e">
        <f t="shared" si="6"/>
        <v>#N/A</v>
      </c>
      <c r="E148" s="346" t="e">
        <f t="shared" si="7"/>
        <v>#N/A</v>
      </c>
      <c r="F148" s="346" t="e">
        <f t="shared" si="8"/>
        <v>#N/A</v>
      </c>
      <c r="G148" s="347"/>
      <c r="H148" s="352"/>
      <c r="I148" s="353"/>
      <c r="J148" s="352"/>
      <c r="K148" s="348"/>
    </row>
    <row r="149" spans="1:11" s="349" customFormat="1">
      <c r="A149" s="344"/>
      <c r="B149" s="350"/>
      <c r="C149" s="351"/>
      <c r="D149" s="346" t="e">
        <f t="shared" si="6"/>
        <v>#N/A</v>
      </c>
      <c r="E149" s="346" t="e">
        <f t="shared" si="7"/>
        <v>#N/A</v>
      </c>
      <c r="F149" s="346" t="e">
        <f t="shared" si="8"/>
        <v>#N/A</v>
      </c>
      <c r="G149" s="347"/>
      <c r="H149" s="352"/>
      <c r="I149" s="353"/>
      <c r="J149" s="352"/>
      <c r="K149" s="348"/>
    </row>
    <row r="150" spans="1:11" s="349" customFormat="1">
      <c r="A150" s="344"/>
      <c r="B150" s="350"/>
      <c r="C150" s="351"/>
      <c r="D150" s="346" t="e">
        <f t="shared" si="6"/>
        <v>#N/A</v>
      </c>
      <c r="E150" s="346" t="e">
        <f t="shared" si="7"/>
        <v>#N/A</v>
      </c>
      <c r="F150" s="346" t="e">
        <f t="shared" si="8"/>
        <v>#N/A</v>
      </c>
      <c r="G150" s="347"/>
      <c r="H150" s="352"/>
      <c r="I150" s="353"/>
      <c r="J150" s="352"/>
      <c r="K150" s="348"/>
    </row>
    <row r="151" spans="1:11" s="349" customFormat="1">
      <c r="A151" s="344"/>
      <c r="B151" s="350"/>
      <c r="C151" s="351"/>
      <c r="D151" s="346" t="e">
        <f t="shared" si="6"/>
        <v>#N/A</v>
      </c>
      <c r="E151" s="346" t="e">
        <f t="shared" si="7"/>
        <v>#N/A</v>
      </c>
      <c r="F151" s="346" t="e">
        <f t="shared" si="8"/>
        <v>#N/A</v>
      </c>
      <c r="G151" s="347"/>
      <c r="H151" s="352"/>
      <c r="I151" s="353"/>
      <c r="J151" s="352"/>
      <c r="K151" s="348"/>
    </row>
    <row r="152" spans="1:11" s="349" customFormat="1">
      <c r="A152" s="344"/>
      <c r="B152" s="350"/>
      <c r="C152" s="351"/>
      <c r="D152" s="346" t="e">
        <f t="shared" si="6"/>
        <v>#N/A</v>
      </c>
      <c r="E152" s="346" t="e">
        <f t="shared" si="7"/>
        <v>#N/A</v>
      </c>
      <c r="F152" s="346" t="e">
        <f t="shared" si="8"/>
        <v>#N/A</v>
      </c>
      <c r="G152" s="347"/>
      <c r="H152" s="352"/>
      <c r="I152" s="353"/>
      <c r="J152" s="352"/>
      <c r="K152" s="348"/>
    </row>
    <row r="153" spans="1:11" s="349" customFormat="1">
      <c r="A153" s="344"/>
      <c r="B153" s="350"/>
      <c r="C153" s="351"/>
      <c r="D153" s="346" t="e">
        <f t="shared" si="6"/>
        <v>#N/A</v>
      </c>
      <c r="E153" s="346" t="e">
        <f t="shared" si="7"/>
        <v>#N/A</v>
      </c>
      <c r="F153" s="346" t="e">
        <f t="shared" si="8"/>
        <v>#N/A</v>
      </c>
      <c r="G153" s="347"/>
      <c r="H153" s="352"/>
      <c r="I153" s="353"/>
      <c r="J153" s="352"/>
      <c r="K153" s="348"/>
    </row>
    <row r="154" spans="1:11" s="349" customFormat="1">
      <c r="A154" s="344"/>
      <c r="B154" s="350"/>
      <c r="C154" s="351"/>
      <c r="D154" s="346" t="e">
        <f t="shared" si="6"/>
        <v>#N/A</v>
      </c>
      <c r="E154" s="346" t="e">
        <f t="shared" si="7"/>
        <v>#N/A</v>
      </c>
      <c r="F154" s="346" t="e">
        <f t="shared" si="8"/>
        <v>#N/A</v>
      </c>
      <c r="G154" s="347"/>
      <c r="H154" s="352"/>
      <c r="I154" s="353"/>
      <c r="J154" s="352"/>
      <c r="K154" s="348"/>
    </row>
    <row r="155" spans="1:11" s="349" customFormat="1">
      <c r="A155" s="344"/>
      <c r="B155" s="350"/>
      <c r="C155" s="351"/>
      <c r="D155" s="346" t="e">
        <f t="shared" si="6"/>
        <v>#N/A</v>
      </c>
      <c r="E155" s="346" t="e">
        <f t="shared" si="7"/>
        <v>#N/A</v>
      </c>
      <c r="F155" s="346" t="e">
        <f t="shared" si="8"/>
        <v>#N/A</v>
      </c>
      <c r="G155" s="347"/>
      <c r="H155" s="352"/>
      <c r="I155" s="353"/>
      <c r="J155" s="352"/>
      <c r="K155" s="348"/>
    </row>
    <row r="156" spans="1:11" s="349" customFormat="1">
      <c r="A156" s="344"/>
      <c r="B156" s="350"/>
      <c r="C156" s="351"/>
      <c r="D156" s="346" t="e">
        <f t="shared" si="6"/>
        <v>#N/A</v>
      </c>
      <c r="E156" s="346" t="e">
        <f t="shared" si="7"/>
        <v>#N/A</v>
      </c>
      <c r="F156" s="346" t="e">
        <f t="shared" si="8"/>
        <v>#N/A</v>
      </c>
      <c r="G156" s="347"/>
      <c r="H156" s="352"/>
      <c r="I156" s="353"/>
      <c r="J156" s="352"/>
      <c r="K156" s="348"/>
    </row>
    <row r="157" spans="1:11" s="349" customFormat="1">
      <c r="A157" s="344"/>
      <c r="B157" s="350"/>
      <c r="C157" s="351"/>
      <c r="D157" s="346" t="e">
        <f t="shared" si="6"/>
        <v>#N/A</v>
      </c>
      <c r="E157" s="346" t="e">
        <f t="shared" si="7"/>
        <v>#N/A</v>
      </c>
      <c r="F157" s="346" t="e">
        <f t="shared" si="8"/>
        <v>#N/A</v>
      </c>
      <c r="G157" s="347"/>
      <c r="H157" s="352"/>
      <c r="I157" s="353"/>
      <c r="J157" s="352"/>
      <c r="K157" s="348"/>
    </row>
    <row r="158" spans="1:11" s="349" customFormat="1">
      <c r="A158" s="344"/>
      <c r="B158" s="350"/>
      <c r="C158" s="351"/>
      <c r="D158" s="346" t="e">
        <f t="shared" si="6"/>
        <v>#N/A</v>
      </c>
      <c r="E158" s="346" t="e">
        <f t="shared" si="7"/>
        <v>#N/A</v>
      </c>
      <c r="F158" s="346" t="e">
        <f t="shared" si="8"/>
        <v>#N/A</v>
      </c>
      <c r="G158" s="347"/>
      <c r="H158" s="352"/>
      <c r="I158" s="353"/>
      <c r="J158" s="352"/>
      <c r="K158" s="348"/>
    </row>
    <row r="159" spans="1:11" s="349" customFormat="1">
      <c r="A159" s="344"/>
      <c r="B159" s="350"/>
      <c r="C159" s="351"/>
      <c r="D159" s="346" t="e">
        <f t="shared" si="6"/>
        <v>#N/A</v>
      </c>
      <c r="E159" s="346" t="e">
        <f t="shared" si="7"/>
        <v>#N/A</v>
      </c>
      <c r="F159" s="346" t="e">
        <f t="shared" si="8"/>
        <v>#N/A</v>
      </c>
      <c r="G159" s="347"/>
      <c r="H159" s="352"/>
      <c r="I159" s="353"/>
      <c r="J159" s="352"/>
      <c r="K159" s="348"/>
    </row>
    <row r="160" spans="1:11" s="349" customFormat="1">
      <c r="A160" s="344"/>
      <c r="B160" s="350"/>
      <c r="C160" s="351"/>
      <c r="D160" s="346" t="e">
        <f t="shared" si="6"/>
        <v>#N/A</v>
      </c>
      <c r="E160" s="346" t="e">
        <f t="shared" si="7"/>
        <v>#N/A</v>
      </c>
      <c r="F160" s="346" t="e">
        <f t="shared" si="8"/>
        <v>#N/A</v>
      </c>
      <c r="G160" s="347"/>
      <c r="H160" s="352"/>
      <c r="I160" s="353"/>
      <c r="J160" s="352"/>
      <c r="K160" s="348"/>
    </row>
    <row r="161" spans="1:11" s="349" customFormat="1">
      <c r="A161" s="344"/>
      <c r="B161" s="350"/>
      <c r="C161" s="351"/>
      <c r="D161" s="346" t="e">
        <f t="shared" si="6"/>
        <v>#N/A</v>
      </c>
      <c r="E161" s="346" t="e">
        <f t="shared" si="7"/>
        <v>#N/A</v>
      </c>
      <c r="F161" s="346" t="e">
        <f t="shared" si="8"/>
        <v>#N/A</v>
      </c>
      <c r="G161" s="347"/>
      <c r="H161" s="352"/>
      <c r="I161" s="353"/>
      <c r="J161" s="352"/>
      <c r="K161" s="348"/>
    </row>
    <row r="162" spans="1:11" s="349" customFormat="1">
      <c r="A162" s="344"/>
      <c r="B162" s="350"/>
      <c r="C162" s="351"/>
      <c r="D162" s="346" t="e">
        <f t="shared" si="6"/>
        <v>#N/A</v>
      </c>
      <c r="E162" s="346" t="e">
        <f t="shared" si="7"/>
        <v>#N/A</v>
      </c>
      <c r="F162" s="346" t="e">
        <f t="shared" si="8"/>
        <v>#N/A</v>
      </c>
      <c r="G162" s="347"/>
      <c r="H162" s="352" t="s">
        <v>61</v>
      </c>
      <c r="I162" s="353"/>
      <c r="J162" s="352"/>
      <c r="K162" s="348"/>
    </row>
    <row r="163" spans="1:11" s="349" customFormat="1">
      <c r="A163" s="344"/>
      <c r="B163" s="350"/>
      <c r="C163" s="351"/>
      <c r="D163" s="346" t="e">
        <f t="shared" si="6"/>
        <v>#N/A</v>
      </c>
      <c r="E163" s="346" t="e">
        <f t="shared" si="7"/>
        <v>#N/A</v>
      </c>
      <c r="F163" s="346" t="e">
        <f t="shared" si="8"/>
        <v>#N/A</v>
      </c>
      <c r="G163" s="347"/>
      <c r="H163" s="352" t="s">
        <v>61</v>
      </c>
      <c r="I163" s="353"/>
      <c r="J163" s="352"/>
      <c r="K163" s="348"/>
    </row>
    <row r="164" spans="1:11" s="349" customFormat="1">
      <c r="A164" s="344"/>
      <c r="B164" s="350"/>
      <c r="C164" s="351"/>
      <c r="D164" s="346" t="e">
        <f t="shared" si="6"/>
        <v>#N/A</v>
      </c>
      <c r="E164" s="346" t="e">
        <f t="shared" si="7"/>
        <v>#N/A</v>
      </c>
      <c r="F164" s="346" t="e">
        <f t="shared" si="8"/>
        <v>#N/A</v>
      </c>
      <c r="G164" s="347"/>
      <c r="H164" s="352" t="s">
        <v>61</v>
      </c>
      <c r="I164" s="353"/>
      <c r="J164" s="352"/>
      <c r="K164" s="348"/>
    </row>
    <row r="165" spans="1:11" s="349" customFormat="1">
      <c r="A165" s="344"/>
      <c r="B165" s="350"/>
      <c r="C165" s="351"/>
      <c r="D165" s="346" t="e">
        <f t="shared" si="6"/>
        <v>#N/A</v>
      </c>
      <c r="E165" s="346" t="e">
        <f t="shared" si="7"/>
        <v>#N/A</v>
      </c>
      <c r="F165" s="346" t="e">
        <f t="shared" si="8"/>
        <v>#N/A</v>
      </c>
      <c r="G165" s="347"/>
      <c r="H165" s="352" t="s">
        <v>61</v>
      </c>
      <c r="I165" s="353"/>
      <c r="J165" s="352"/>
      <c r="K165" s="348"/>
    </row>
    <row r="166" spans="1:11" s="349" customFormat="1">
      <c r="A166" s="344"/>
      <c r="B166" s="350"/>
      <c r="C166" s="351"/>
      <c r="D166" s="346" t="e">
        <f t="shared" si="6"/>
        <v>#N/A</v>
      </c>
      <c r="E166" s="346" t="e">
        <f t="shared" si="7"/>
        <v>#N/A</v>
      </c>
      <c r="F166" s="346" t="e">
        <f t="shared" si="8"/>
        <v>#N/A</v>
      </c>
      <c r="G166" s="347"/>
      <c r="H166" s="352" t="s">
        <v>61</v>
      </c>
      <c r="I166" s="353"/>
      <c r="J166" s="352"/>
      <c r="K166" s="348"/>
    </row>
    <row r="167" spans="1:11" s="349" customFormat="1">
      <c r="A167" s="344"/>
      <c r="B167" s="350"/>
      <c r="C167" s="351"/>
      <c r="D167" s="346" t="e">
        <f t="shared" si="6"/>
        <v>#N/A</v>
      </c>
      <c r="E167" s="346" t="e">
        <f t="shared" si="7"/>
        <v>#N/A</v>
      </c>
      <c r="F167" s="346" t="e">
        <f t="shared" si="8"/>
        <v>#N/A</v>
      </c>
      <c r="G167" s="347"/>
      <c r="H167" s="352" t="s">
        <v>61</v>
      </c>
      <c r="I167" s="353"/>
      <c r="J167" s="352"/>
      <c r="K167" s="348"/>
    </row>
    <row r="168" spans="1:11" s="349" customFormat="1">
      <c r="A168" s="344"/>
      <c r="B168" s="350"/>
      <c r="C168" s="351"/>
      <c r="D168" s="346" t="e">
        <f t="shared" si="6"/>
        <v>#N/A</v>
      </c>
      <c r="E168" s="346" t="e">
        <f t="shared" si="7"/>
        <v>#N/A</v>
      </c>
      <c r="F168" s="346" t="e">
        <f t="shared" si="8"/>
        <v>#N/A</v>
      </c>
      <c r="G168" s="347"/>
      <c r="H168" s="352" t="s">
        <v>61</v>
      </c>
      <c r="I168" s="353"/>
      <c r="J168" s="352"/>
      <c r="K168" s="348"/>
    </row>
    <row r="169" spans="1:11" s="349" customFormat="1">
      <c r="A169" s="344"/>
      <c r="B169" s="350"/>
      <c r="C169" s="351"/>
      <c r="D169" s="346" t="e">
        <f t="shared" si="6"/>
        <v>#N/A</v>
      </c>
      <c r="E169" s="346" t="e">
        <f t="shared" si="7"/>
        <v>#N/A</v>
      </c>
      <c r="F169" s="346" t="e">
        <f t="shared" si="8"/>
        <v>#N/A</v>
      </c>
      <c r="G169" s="347"/>
      <c r="H169" s="352" t="s">
        <v>61</v>
      </c>
      <c r="I169" s="353"/>
      <c r="J169" s="352"/>
      <c r="K169" s="348"/>
    </row>
    <row r="170" spans="1:11" s="349" customFormat="1">
      <c r="A170" s="344"/>
      <c r="B170" s="350"/>
      <c r="C170" s="351"/>
      <c r="D170" s="346" t="e">
        <f t="shared" si="6"/>
        <v>#N/A</v>
      </c>
      <c r="E170" s="346" t="e">
        <f t="shared" si="7"/>
        <v>#N/A</v>
      </c>
      <c r="F170" s="346" t="e">
        <f t="shared" si="8"/>
        <v>#N/A</v>
      </c>
      <c r="G170" s="347"/>
      <c r="H170" s="352" t="s">
        <v>61</v>
      </c>
      <c r="I170" s="353"/>
      <c r="J170" s="352"/>
      <c r="K170" s="348"/>
    </row>
    <row r="171" spans="1:11" s="349" customFormat="1">
      <c r="A171" s="344"/>
      <c r="B171" s="350"/>
      <c r="C171" s="351"/>
      <c r="D171" s="346" t="e">
        <f t="shared" si="6"/>
        <v>#N/A</v>
      </c>
      <c r="E171" s="346" t="e">
        <f t="shared" si="7"/>
        <v>#N/A</v>
      </c>
      <c r="F171" s="346" t="e">
        <f t="shared" si="8"/>
        <v>#N/A</v>
      </c>
      <c r="G171" s="347"/>
      <c r="H171" s="352" t="s">
        <v>61</v>
      </c>
      <c r="I171" s="353"/>
      <c r="J171" s="352"/>
      <c r="K171" s="348"/>
    </row>
    <row r="172" spans="1:11" s="349" customFormat="1">
      <c r="A172" s="344"/>
      <c r="B172" s="350"/>
      <c r="C172" s="351"/>
      <c r="D172" s="346" t="e">
        <f t="shared" si="6"/>
        <v>#N/A</v>
      </c>
      <c r="E172" s="346" t="e">
        <f t="shared" si="7"/>
        <v>#N/A</v>
      </c>
      <c r="F172" s="346" t="e">
        <f t="shared" si="8"/>
        <v>#N/A</v>
      </c>
      <c r="G172" s="347"/>
      <c r="H172" s="352" t="s">
        <v>61</v>
      </c>
      <c r="I172" s="353"/>
      <c r="J172" s="352"/>
      <c r="K172" s="348"/>
    </row>
    <row r="173" spans="1:11" s="349" customFormat="1">
      <c r="A173" s="344"/>
      <c r="B173" s="350"/>
      <c r="C173" s="351"/>
      <c r="D173" s="346" t="e">
        <f t="shared" si="6"/>
        <v>#N/A</v>
      </c>
      <c r="E173" s="346" t="e">
        <f t="shared" si="7"/>
        <v>#N/A</v>
      </c>
      <c r="F173" s="346" t="e">
        <f t="shared" si="8"/>
        <v>#N/A</v>
      </c>
      <c r="G173" s="347"/>
      <c r="H173" s="352" t="s">
        <v>61</v>
      </c>
      <c r="I173" s="353"/>
      <c r="J173" s="352"/>
      <c r="K173" s="348"/>
    </row>
    <row r="174" spans="1:11" s="349" customFormat="1">
      <c r="A174" s="344"/>
      <c r="B174" s="350"/>
      <c r="C174" s="351"/>
      <c r="D174" s="346" t="e">
        <f t="shared" si="6"/>
        <v>#N/A</v>
      </c>
      <c r="E174" s="346" t="e">
        <f t="shared" si="7"/>
        <v>#N/A</v>
      </c>
      <c r="F174" s="346" t="e">
        <f t="shared" si="8"/>
        <v>#N/A</v>
      </c>
      <c r="G174" s="347"/>
      <c r="H174" s="352" t="s">
        <v>61</v>
      </c>
      <c r="I174" s="353"/>
      <c r="J174" s="352"/>
      <c r="K174" s="348"/>
    </row>
    <row r="175" spans="1:11" s="349" customFormat="1">
      <c r="A175" s="344"/>
      <c r="B175" s="350"/>
      <c r="C175" s="351"/>
      <c r="D175" s="346" t="e">
        <f t="shared" si="6"/>
        <v>#N/A</v>
      </c>
      <c r="E175" s="346" t="e">
        <f t="shared" si="7"/>
        <v>#N/A</v>
      </c>
      <c r="F175" s="346" t="e">
        <f t="shared" si="8"/>
        <v>#N/A</v>
      </c>
      <c r="G175" s="347"/>
      <c r="H175" s="352" t="s">
        <v>61</v>
      </c>
      <c r="I175" s="353"/>
      <c r="J175" s="352"/>
      <c r="K175" s="348"/>
    </row>
    <row r="176" spans="1:11" s="349" customFormat="1">
      <c r="A176" s="344"/>
      <c r="B176" s="350"/>
      <c r="C176" s="351"/>
      <c r="D176" s="346" t="e">
        <f t="shared" si="6"/>
        <v>#N/A</v>
      </c>
      <c r="E176" s="346" t="e">
        <f t="shared" si="7"/>
        <v>#N/A</v>
      </c>
      <c r="F176" s="346" t="e">
        <f t="shared" si="8"/>
        <v>#N/A</v>
      </c>
      <c r="G176" s="347"/>
      <c r="H176" s="352" t="s">
        <v>61</v>
      </c>
      <c r="I176" s="353"/>
      <c r="J176" s="352"/>
      <c r="K176" s="348"/>
    </row>
    <row r="177" spans="1:11" s="349" customFormat="1">
      <c r="A177" s="344"/>
      <c r="B177" s="350"/>
      <c r="C177" s="351"/>
      <c r="D177" s="346" t="e">
        <f t="shared" si="6"/>
        <v>#N/A</v>
      </c>
      <c r="E177" s="346" t="e">
        <f t="shared" si="7"/>
        <v>#N/A</v>
      </c>
      <c r="F177" s="346" t="e">
        <f t="shared" si="8"/>
        <v>#N/A</v>
      </c>
      <c r="G177" s="347"/>
      <c r="H177" s="352" t="s">
        <v>61</v>
      </c>
      <c r="I177" s="353"/>
      <c r="J177" s="352"/>
      <c r="K177" s="348"/>
    </row>
    <row r="178" spans="1:11" s="349" customFormat="1">
      <c r="A178" s="344"/>
      <c r="B178" s="350"/>
      <c r="C178" s="351"/>
      <c r="D178" s="346" t="e">
        <f t="shared" si="6"/>
        <v>#N/A</v>
      </c>
      <c r="E178" s="346" t="e">
        <f t="shared" si="7"/>
        <v>#N/A</v>
      </c>
      <c r="F178" s="346" t="e">
        <f t="shared" si="8"/>
        <v>#N/A</v>
      </c>
      <c r="G178" s="347"/>
      <c r="H178" s="352" t="s">
        <v>61</v>
      </c>
      <c r="I178" s="353"/>
      <c r="J178" s="352"/>
      <c r="K178" s="348"/>
    </row>
    <row r="179" spans="1:11" s="349" customFormat="1">
      <c r="A179" s="344"/>
      <c r="B179" s="350"/>
      <c r="C179" s="351"/>
      <c r="D179" s="346" t="e">
        <f t="shared" si="6"/>
        <v>#N/A</v>
      </c>
      <c r="E179" s="346" t="e">
        <f t="shared" si="7"/>
        <v>#N/A</v>
      </c>
      <c r="F179" s="346" t="e">
        <f t="shared" si="8"/>
        <v>#N/A</v>
      </c>
      <c r="G179" s="347"/>
      <c r="H179" s="352" t="s">
        <v>61</v>
      </c>
      <c r="I179" s="353"/>
      <c r="J179" s="352"/>
      <c r="K179" s="348"/>
    </row>
    <row r="180" spans="1:11" s="349" customFormat="1">
      <c r="A180" s="344"/>
      <c r="B180" s="350"/>
      <c r="C180" s="351"/>
      <c r="D180" s="346" t="e">
        <f t="shared" si="6"/>
        <v>#N/A</v>
      </c>
      <c r="E180" s="346" t="e">
        <f t="shared" si="7"/>
        <v>#N/A</v>
      </c>
      <c r="F180" s="346" t="e">
        <f t="shared" si="8"/>
        <v>#N/A</v>
      </c>
      <c r="G180" s="347"/>
      <c r="H180" s="352" t="s">
        <v>61</v>
      </c>
      <c r="I180" s="353"/>
      <c r="J180" s="352"/>
      <c r="K180" s="348"/>
    </row>
    <row r="181" spans="1:11" s="349" customFormat="1">
      <c r="A181" s="344"/>
      <c r="B181" s="350"/>
      <c r="C181" s="351"/>
      <c r="D181" s="346" t="e">
        <f t="shared" si="6"/>
        <v>#N/A</v>
      </c>
      <c r="E181" s="346" t="e">
        <f t="shared" si="7"/>
        <v>#N/A</v>
      </c>
      <c r="F181" s="346" t="e">
        <f t="shared" si="8"/>
        <v>#N/A</v>
      </c>
      <c r="G181" s="347"/>
      <c r="H181" s="352" t="s">
        <v>61</v>
      </c>
      <c r="I181" s="353"/>
      <c r="J181" s="352"/>
      <c r="K181" s="348"/>
    </row>
    <row r="182" spans="1:11" s="349" customFormat="1">
      <c r="A182" s="344"/>
      <c r="B182" s="350"/>
      <c r="C182" s="351"/>
      <c r="D182" s="346" t="e">
        <f t="shared" si="6"/>
        <v>#N/A</v>
      </c>
      <c r="E182" s="346" t="e">
        <f t="shared" si="7"/>
        <v>#N/A</v>
      </c>
      <c r="F182" s="346" t="e">
        <f t="shared" si="8"/>
        <v>#N/A</v>
      </c>
      <c r="G182" s="347"/>
      <c r="H182" s="352" t="s">
        <v>61</v>
      </c>
      <c r="I182" s="353"/>
      <c r="J182" s="352"/>
      <c r="K182" s="348"/>
    </row>
    <row r="183" spans="1:11" s="349" customFormat="1">
      <c r="A183" s="344"/>
      <c r="B183" s="350"/>
      <c r="C183" s="351"/>
      <c r="D183" s="346" t="e">
        <f t="shared" si="6"/>
        <v>#N/A</v>
      </c>
      <c r="E183" s="346" t="e">
        <f t="shared" si="7"/>
        <v>#N/A</v>
      </c>
      <c r="F183" s="346" t="e">
        <f t="shared" si="8"/>
        <v>#N/A</v>
      </c>
      <c r="G183" s="347"/>
      <c r="H183" s="352" t="s">
        <v>61</v>
      </c>
      <c r="I183" s="353"/>
      <c r="J183" s="352"/>
      <c r="K183" s="348"/>
    </row>
    <row r="184" spans="1:11" s="349" customFormat="1">
      <c r="A184" s="344"/>
      <c r="B184" s="350"/>
      <c r="C184" s="351"/>
      <c r="D184" s="346" t="e">
        <f t="shared" si="6"/>
        <v>#N/A</v>
      </c>
      <c r="E184" s="346" t="e">
        <f t="shared" si="7"/>
        <v>#N/A</v>
      </c>
      <c r="F184" s="346" t="e">
        <f t="shared" si="8"/>
        <v>#N/A</v>
      </c>
      <c r="G184" s="347"/>
      <c r="H184" s="352" t="s">
        <v>61</v>
      </c>
      <c r="I184" s="353"/>
      <c r="J184" s="352"/>
      <c r="K184" s="348"/>
    </row>
    <row r="185" spans="1:11" s="349" customFormat="1">
      <c r="A185" s="344" t="s">
        <v>61</v>
      </c>
      <c r="B185" s="350"/>
      <c r="C185" s="351"/>
      <c r="D185" s="346">
        <f t="shared" si="6"/>
        <v>0</v>
      </c>
      <c r="E185" s="346">
        <f t="shared" si="7"/>
        <v>0</v>
      </c>
      <c r="F185" s="346">
        <f t="shared" si="8"/>
        <v>0</v>
      </c>
      <c r="G185" s="347"/>
      <c r="H185" s="352" t="s">
        <v>61</v>
      </c>
      <c r="I185" s="353"/>
      <c r="J185" s="352"/>
      <c r="K185" s="348"/>
    </row>
    <row r="186" spans="1:11" s="349" customFormat="1">
      <c r="A186" s="344" t="s">
        <v>61</v>
      </c>
      <c r="B186" s="350"/>
      <c r="C186" s="351"/>
      <c r="D186" s="346">
        <f t="shared" si="6"/>
        <v>0</v>
      </c>
      <c r="E186" s="346">
        <f t="shared" si="7"/>
        <v>0</v>
      </c>
      <c r="F186" s="346">
        <f t="shared" si="8"/>
        <v>0</v>
      </c>
      <c r="G186" s="347"/>
      <c r="H186" s="352" t="s">
        <v>61</v>
      </c>
      <c r="I186" s="353"/>
      <c r="J186" s="352"/>
      <c r="K186" s="348"/>
    </row>
    <row r="187" spans="1:11" s="349" customFormat="1">
      <c r="A187" s="344" t="s">
        <v>61</v>
      </c>
      <c r="B187" s="350"/>
      <c r="C187" s="351"/>
      <c r="D187" s="346">
        <f t="shared" si="6"/>
        <v>0</v>
      </c>
      <c r="E187" s="346">
        <f t="shared" si="7"/>
        <v>0</v>
      </c>
      <c r="F187" s="346">
        <f t="shared" si="8"/>
        <v>0</v>
      </c>
      <c r="G187" s="347"/>
      <c r="H187" s="352" t="s">
        <v>61</v>
      </c>
      <c r="I187" s="353"/>
      <c r="J187" s="352"/>
      <c r="K187" s="348"/>
    </row>
    <row r="188" spans="1:11" s="349" customFormat="1">
      <c r="A188" s="344" t="s">
        <v>61</v>
      </c>
      <c r="B188" s="350"/>
      <c r="C188" s="351"/>
      <c r="D188" s="346">
        <f t="shared" si="6"/>
        <v>0</v>
      </c>
      <c r="E188" s="346">
        <f t="shared" si="7"/>
        <v>0</v>
      </c>
      <c r="F188" s="346">
        <f t="shared" si="8"/>
        <v>0</v>
      </c>
      <c r="G188" s="347"/>
      <c r="H188" s="352" t="s">
        <v>61</v>
      </c>
      <c r="I188" s="353"/>
      <c r="J188" s="352"/>
      <c r="K188" s="348"/>
    </row>
    <row r="189" spans="1:11" s="349" customFormat="1">
      <c r="A189" s="344" t="s">
        <v>61</v>
      </c>
      <c r="B189" s="350"/>
      <c r="C189" s="351"/>
      <c r="D189" s="346">
        <f t="shared" si="6"/>
        <v>0</v>
      </c>
      <c r="E189" s="346">
        <f t="shared" si="7"/>
        <v>0</v>
      </c>
      <c r="F189" s="346">
        <f t="shared" si="8"/>
        <v>0</v>
      </c>
      <c r="G189" s="347"/>
      <c r="H189" s="352" t="s">
        <v>61</v>
      </c>
      <c r="I189" s="353"/>
      <c r="J189" s="352"/>
      <c r="K189" s="348"/>
    </row>
    <row r="190" spans="1:11" s="349" customFormat="1">
      <c r="A190" s="344" t="s">
        <v>61</v>
      </c>
      <c r="B190" s="350"/>
      <c r="C190" s="351"/>
      <c r="D190" s="346">
        <f t="shared" si="6"/>
        <v>0</v>
      </c>
      <c r="E190" s="346">
        <f t="shared" si="7"/>
        <v>0</v>
      </c>
      <c r="F190" s="346">
        <f t="shared" si="8"/>
        <v>0</v>
      </c>
      <c r="G190" s="347"/>
      <c r="H190" s="352" t="s">
        <v>61</v>
      </c>
      <c r="I190" s="353"/>
      <c r="J190" s="352"/>
      <c r="K190" s="348"/>
    </row>
    <row r="191" spans="1:11" s="349" customFormat="1">
      <c r="A191" s="344" t="s">
        <v>61</v>
      </c>
      <c r="B191" s="350"/>
      <c r="C191" s="351"/>
      <c r="D191" s="346">
        <f t="shared" si="6"/>
        <v>0</v>
      </c>
      <c r="E191" s="346">
        <f t="shared" si="7"/>
        <v>0</v>
      </c>
      <c r="F191" s="346">
        <f t="shared" si="8"/>
        <v>0</v>
      </c>
      <c r="G191" s="347"/>
      <c r="H191" s="352" t="s">
        <v>61</v>
      </c>
      <c r="I191" s="353"/>
      <c r="J191" s="352"/>
      <c r="K191" s="348"/>
    </row>
    <row r="192" spans="1:11" s="349" customFormat="1">
      <c r="A192" s="344" t="s">
        <v>61</v>
      </c>
      <c r="B192" s="350"/>
      <c r="C192" s="351"/>
      <c r="D192" s="346">
        <f t="shared" si="6"/>
        <v>0</v>
      </c>
      <c r="E192" s="346">
        <f t="shared" si="7"/>
        <v>0</v>
      </c>
      <c r="F192" s="346">
        <f t="shared" si="8"/>
        <v>0</v>
      </c>
      <c r="G192" s="347"/>
      <c r="H192" s="352" t="s">
        <v>61</v>
      </c>
      <c r="I192" s="353"/>
      <c r="J192" s="352"/>
      <c r="K192" s="348"/>
    </row>
    <row r="193" spans="1:11" s="349" customFormat="1">
      <c r="A193" s="344" t="s">
        <v>61</v>
      </c>
      <c r="B193" s="350"/>
      <c r="C193" s="351"/>
      <c r="D193" s="346">
        <f t="shared" si="6"/>
        <v>0</v>
      </c>
      <c r="E193" s="346">
        <f t="shared" si="7"/>
        <v>0</v>
      </c>
      <c r="F193" s="346">
        <f t="shared" si="8"/>
        <v>0</v>
      </c>
      <c r="G193" s="347"/>
      <c r="H193" s="352" t="s">
        <v>61</v>
      </c>
      <c r="I193" s="353"/>
      <c r="J193" s="352"/>
      <c r="K193" s="348"/>
    </row>
    <row r="194" spans="1:11" s="349" customFormat="1">
      <c r="A194" s="344" t="s">
        <v>61</v>
      </c>
      <c r="B194" s="350"/>
      <c r="C194" s="351"/>
      <c r="D194" s="346">
        <f t="shared" si="6"/>
        <v>0</v>
      </c>
      <c r="E194" s="346">
        <f t="shared" si="7"/>
        <v>0</v>
      </c>
      <c r="F194" s="346">
        <f t="shared" si="8"/>
        <v>0</v>
      </c>
      <c r="G194" s="347"/>
      <c r="H194" s="352" t="s">
        <v>61</v>
      </c>
      <c r="I194" s="353"/>
      <c r="J194" s="352"/>
      <c r="K194" s="348"/>
    </row>
    <row r="195" spans="1:11" s="349" customFormat="1">
      <c r="A195" s="344" t="s">
        <v>61</v>
      </c>
      <c r="B195" s="350"/>
      <c r="C195" s="351"/>
      <c r="D195" s="346">
        <f t="shared" si="6"/>
        <v>0</v>
      </c>
      <c r="E195" s="346">
        <f t="shared" si="7"/>
        <v>0</v>
      </c>
      <c r="F195" s="346">
        <f t="shared" si="8"/>
        <v>0</v>
      </c>
      <c r="G195" s="347"/>
      <c r="H195" s="352" t="s">
        <v>61</v>
      </c>
      <c r="I195" s="353"/>
      <c r="J195" s="352"/>
      <c r="K195" s="348"/>
    </row>
    <row r="196" spans="1:11" s="349" customFormat="1">
      <c r="A196" s="344" t="s">
        <v>61</v>
      </c>
      <c r="B196" s="350"/>
      <c r="C196" s="351"/>
      <c r="D196" s="346">
        <f t="shared" si="6"/>
        <v>0</v>
      </c>
      <c r="E196" s="346">
        <f t="shared" si="7"/>
        <v>0</v>
      </c>
      <c r="F196" s="346">
        <f t="shared" si="8"/>
        <v>0</v>
      </c>
      <c r="G196" s="347"/>
      <c r="H196" s="352" t="s">
        <v>61</v>
      </c>
      <c r="I196" s="353"/>
      <c r="J196" s="352"/>
      <c r="K196" s="348"/>
    </row>
    <row r="197" spans="1:11" s="349" customFormat="1">
      <c r="A197" s="344" t="s">
        <v>61</v>
      </c>
      <c r="B197" s="350"/>
      <c r="C197" s="351"/>
      <c r="D197" s="346">
        <f t="shared" si="6"/>
        <v>0</v>
      </c>
      <c r="E197" s="346">
        <f t="shared" si="7"/>
        <v>0</v>
      </c>
      <c r="F197" s="346">
        <f t="shared" si="8"/>
        <v>0</v>
      </c>
      <c r="G197" s="347"/>
      <c r="H197" s="352" t="s">
        <v>61</v>
      </c>
      <c r="I197" s="353"/>
      <c r="J197" s="352"/>
      <c r="K197" s="348"/>
    </row>
    <row r="198" spans="1:11" s="349" customFormat="1">
      <c r="A198" s="344" t="s">
        <v>61</v>
      </c>
      <c r="B198" s="350"/>
      <c r="C198" s="351"/>
      <c r="D198" s="346">
        <f t="shared" si="6"/>
        <v>0</v>
      </c>
      <c r="E198" s="346">
        <f t="shared" si="7"/>
        <v>0</v>
      </c>
      <c r="F198" s="346">
        <f t="shared" si="8"/>
        <v>0</v>
      </c>
      <c r="G198" s="347"/>
      <c r="H198" s="352" t="s">
        <v>61</v>
      </c>
      <c r="I198" s="353"/>
      <c r="J198" s="352"/>
      <c r="K198" s="348"/>
    </row>
    <row r="199" spans="1:11" s="349" customFormat="1">
      <c r="A199" s="344" t="s">
        <v>61</v>
      </c>
      <c r="B199" s="350"/>
      <c r="C199" s="351"/>
      <c r="D199" s="346">
        <f t="shared" si="6"/>
        <v>0</v>
      </c>
      <c r="E199" s="346">
        <f t="shared" si="7"/>
        <v>0</v>
      </c>
      <c r="F199" s="346">
        <f t="shared" si="8"/>
        <v>0</v>
      </c>
      <c r="G199" s="347"/>
      <c r="H199" s="352" t="s">
        <v>61</v>
      </c>
      <c r="I199" s="353"/>
      <c r="J199" s="352"/>
      <c r="K199" s="348"/>
    </row>
    <row r="200" spans="1:11" s="349" customFormat="1">
      <c r="A200" s="344" t="s">
        <v>61</v>
      </c>
      <c r="B200" s="350"/>
      <c r="C200" s="351"/>
      <c r="D200" s="346">
        <f t="shared" si="6"/>
        <v>0</v>
      </c>
      <c r="E200" s="346">
        <f t="shared" si="7"/>
        <v>0</v>
      </c>
      <c r="F200" s="346">
        <f t="shared" si="8"/>
        <v>0</v>
      </c>
      <c r="G200" s="347"/>
      <c r="H200" s="352" t="s">
        <v>61</v>
      </c>
      <c r="I200" s="353"/>
      <c r="J200" s="352"/>
      <c r="K200" s="348"/>
    </row>
    <row r="201" spans="1:11" s="349" customFormat="1">
      <c r="A201" s="344" t="s">
        <v>61</v>
      </c>
      <c r="B201" s="350"/>
      <c r="C201" s="351"/>
      <c r="D201" s="346">
        <f t="shared" si="6"/>
        <v>0</v>
      </c>
      <c r="E201" s="346">
        <f t="shared" si="7"/>
        <v>0</v>
      </c>
      <c r="F201" s="346">
        <f t="shared" si="8"/>
        <v>0</v>
      </c>
      <c r="G201" s="347"/>
      <c r="H201" s="352" t="s">
        <v>61</v>
      </c>
      <c r="I201" s="353"/>
      <c r="J201" s="352"/>
      <c r="K201" s="348"/>
    </row>
    <row r="202" spans="1:11" s="349" customFormat="1">
      <c r="A202" s="344" t="s">
        <v>61</v>
      </c>
      <c r="B202" s="350"/>
      <c r="C202" s="351"/>
      <c r="D202" s="346">
        <f t="shared" si="6"/>
        <v>0</v>
      </c>
      <c r="E202" s="346">
        <f t="shared" si="7"/>
        <v>0</v>
      </c>
      <c r="F202" s="346">
        <f t="shared" si="8"/>
        <v>0</v>
      </c>
      <c r="G202" s="347"/>
      <c r="H202" s="352" t="s">
        <v>61</v>
      </c>
      <c r="I202" s="353"/>
      <c r="J202" s="352"/>
      <c r="K202" s="348"/>
    </row>
    <row r="203" spans="1:11" s="349" customFormat="1">
      <c r="A203" s="344" t="s">
        <v>61</v>
      </c>
      <c r="B203" s="350"/>
      <c r="C203" s="351"/>
      <c r="D203" s="346">
        <f t="shared" si="6"/>
        <v>0</v>
      </c>
      <c r="E203" s="346">
        <f t="shared" si="7"/>
        <v>0</v>
      </c>
      <c r="F203" s="346">
        <f t="shared" si="8"/>
        <v>0</v>
      </c>
      <c r="G203" s="347"/>
      <c r="H203" s="352" t="s">
        <v>61</v>
      </c>
      <c r="I203" s="353"/>
      <c r="J203" s="352"/>
      <c r="K203" s="348"/>
    </row>
    <row r="204" spans="1:11" s="349" customFormat="1">
      <c r="A204" s="344" t="s">
        <v>61</v>
      </c>
      <c r="B204" s="350"/>
      <c r="C204" s="351"/>
      <c r="D204" s="346">
        <f t="shared" si="6"/>
        <v>0</v>
      </c>
      <c r="E204" s="346">
        <f t="shared" si="7"/>
        <v>0</v>
      </c>
      <c r="F204" s="346">
        <f t="shared" si="8"/>
        <v>0</v>
      </c>
      <c r="G204" s="347"/>
      <c r="H204" s="352" t="s">
        <v>61</v>
      </c>
      <c r="I204" s="353"/>
      <c r="J204" s="352"/>
      <c r="K204" s="348"/>
    </row>
    <row r="205" spans="1:11" s="349" customFormat="1">
      <c r="A205" s="344" t="s">
        <v>61</v>
      </c>
      <c r="B205" s="350"/>
      <c r="C205" s="351"/>
      <c r="D205" s="346">
        <f t="shared" si="6"/>
        <v>0</v>
      </c>
      <c r="E205" s="346">
        <f t="shared" si="7"/>
        <v>0</v>
      </c>
      <c r="F205" s="346">
        <f t="shared" si="8"/>
        <v>0</v>
      </c>
      <c r="G205" s="347"/>
      <c r="H205" s="352" t="s">
        <v>61</v>
      </c>
      <c r="I205" s="353"/>
      <c r="J205" s="352"/>
      <c r="K205" s="348"/>
    </row>
    <row r="206" spans="1:11" s="349" customFormat="1">
      <c r="A206" s="344" t="s">
        <v>61</v>
      </c>
      <c r="B206" s="350"/>
      <c r="C206" s="351"/>
      <c r="D206" s="346">
        <f t="shared" si="6"/>
        <v>0</v>
      </c>
      <c r="E206" s="346">
        <f t="shared" si="7"/>
        <v>0</v>
      </c>
      <c r="F206" s="346">
        <f t="shared" si="8"/>
        <v>0</v>
      </c>
      <c r="G206" s="347"/>
      <c r="H206" s="352" t="s">
        <v>61</v>
      </c>
      <c r="I206" s="353"/>
      <c r="J206" s="352"/>
      <c r="K206" s="348"/>
    </row>
    <row r="207" spans="1:11" s="349" customFormat="1">
      <c r="A207" s="344" t="s">
        <v>61</v>
      </c>
      <c r="B207" s="350"/>
      <c r="C207" s="351"/>
      <c r="D207" s="346">
        <f t="shared" si="6"/>
        <v>0</v>
      </c>
      <c r="E207" s="346">
        <f t="shared" si="7"/>
        <v>0</v>
      </c>
      <c r="F207" s="346">
        <f t="shared" si="8"/>
        <v>0</v>
      </c>
      <c r="G207" s="347"/>
      <c r="H207" s="352" t="s">
        <v>61</v>
      </c>
      <c r="I207" s="353"/>
      <c r="J207" s="352"/>
      <c r="K207" s="348"/>
    </row>
    <row r="208" spans="1:11" s="349" customFormat="1">
      <c r="A208" s="344" t="s">
        <v>61</v>
      </c>
      <c r="B208" s="350"/>
      <c r="C208" s="351"/>
      <c r="D208" s="346">
        <f t="shared" ref="D208:D271" si="9">VLOOKUP(A208,H$15:K$509,2,FALSE)</f>
        <v>0</v>
      </c>
      <c r="E208" s="346">
        <f t="shared" ref="E208:E271" si="10">VLOOKUP(A208,H$15:K$509,3,FALSE)</f>
        <v>0</v>
      </c>
      <c r="F208" s="346">
        <f t="shared" ref="F208:F271" si="11">VLOOKUP(A208,H$15:K$509,4,FALSE)</f>
        <v>0</v>
      </c>
      <c r="G208" s="347"/>
      <c r="H208" s="352" t="s">
        <v>61</v>
      </c>
      <c r="I208" s="353"/>
      <c r="J208" s="352"/>
      <c r="K208" s="348"/>
    </row>
    <row r="209" spans="1:11" s="349" customFormat="1">
      <c r="A209" s="344" t="s">
        <v>61</v>
      </c>
      <c r="B209" s="350"/>
      <c r="C209" s="351"/>
      <c r="D209" s="346">
        <f t="shared" si="9"/>
        <v>0</v>
      </c>
      <c r="E209" s="346">
        <f t="shared" si="10"/>
        <v>0</v>
      </c>
      <c r="F209" s="346">
        <f t="shared" si="11"/>
        <v>0</v>
      </c>
      <c r="G209" s="347"/>
      <c r="H209" s="352" t="s">
        <v>61</v>
      </c>
      <c r="I209" s="353"/>
      <c r="J209" s="352"/>
      <c r="K209" s="348"/>
    </row>
    <row r="210" spans="1:11" s="349" customFormat="1">
      <c r="A210" s="344" t="s">
        <v>61</v>
      </c>
      <c r="B210" s="350"/>
      <c r="C210" s="351"/>
      <c r="D210" s="346">
        <f t="shared" si="9"/>
        <v>0</v>
      </c>
      <c r="E210" s="346">
        <f t="shared" si="10"/>
        <v>0</v>
      </c>
      <c r="F210" s="346">
        <f t="shared" si="11"/>
        <v>0</v>
      </c>
      <c r="G210" s="354"/>
      <c r="H210" s="348"/>
      <c r="I210" s="353"/>
      <c r="J210" s="352"/>
      <c r="K210" s="348"/>
    </row>
    <row r="211" spans="1:11" s="349" customFormat="1">
      <c r="A211" s="344" t="s">
        <v>61</v>
      </c>
      <c r="B211" s="350"/>
      <c r="C211" s="351"/>
      <c r="D211" s="346">
        <f t="shared" si="9"/>
        <v>0</v>
      </c>
      <c r="E211" s="346">
        <f t="shared" si="10"/>
        <v>0</v>
      </c>
      <c r="F211" s="346">
        <f t="shared" si="11"/>
        <v>0</v>
      </c>
      <c r="G211" s="354"/>
      <c r="H211" s="348"/>
      <c r="I211" s="353"/>
      <c r="J211" s="352"/>
      <c r="K211" s="348"/>
    </row>
    <row r="212" spans="1:11" s="349" customFormat="1">
      <c r="A212" s="344" t="s">
        <v>61</v>
      </c>
      <c r="B212" s="350"/>
      <c r="C212" s="351"/>
      <c r="D212" s="346">
        <f t="shared" si="9"/>
        <v>0</v>
      </c>
      <c r="E212" s="346">
        <f t="shared" si="10"/>
        <v>0</v>
      </c>
      <c r="F212" s="346">
        <f t="shared" si="11"/>
        <v>0</v>
      </c>
      <c r="G212" s="354"/>
      <c r="H212" s="348"/>
      <c r="I212" s="353"/>
      <c r="J212" s="352"/>
      <c r="K212" s="348"/>
    </row>
    <row r="213" spans="1:11" s="349" customFormat="1">
      <c r="A213" s="344" t="s">
        <v>61</v>
      </c>
      <c r="B213" s="350"/>
      <c r="C213" s="351"/>
      <c r="D213" s="346">
        <f t="shared" si="9"/>
        <v>0</v>
      </c>
      <c r="E213" s="346">
        <f t="shared" si="10"/>
        <v>0</v>
      </c>
      <c r="F213" s="346">
        <f t="shared" si="11"/>
        <v>0</v>
      </c>
      <c r="G213" s="354"/>
      <c r="H213" s="348"/>
      <c r="I213" s="353"/>
      <c r="J213" s="352"/>
      <c r="K213" s="348"/>
    </row>
    <row r="214" spans="1:11" s="349" customFormat="1">
      <c r="A214" s="344" t="s">
        <v>61</v>
      </c>
      <c r="B214" s="350"/>
      <c r="C214" s="351"/>
      <c r="D214" s="346">
        <f t="shared" si="9"/>
        <v>0</v>
      </c>
      <c r="E214" s="346">
        <f t="shared" si="10"/>
        <v>0</v>
      </c>
      <c r="F214" s="346">
        <f t="shared" si="11"/>
        <v>0</v>
      </c>
      <c r="G214" s="354"/>
      <c r="H214" s="348"/>
      <c r="I214" s="353"/>
      <c r="J214" s="352"/>
      <c r="K214" s="348"/>
    </row>
    <row r="215" spans="1:11" s="349" customFormat="1">
      <c r="A215" s="344" t="s">
        <v>61</v>
      </c>
      <c r="B215" s="350"/>
      <c r="C215" s="351"/>
      <c r="D215" s="346">
        <f t="shared" si="9"/>
        <v>0</v>
      </c>
      <c r="E215" s="346">
        <f t="shared" si="10"/>
        <v>0</v>
      </c>
      <c r="F215" s="346">
        <f t="shared" si="11"/>
        <v>0</v>
      </c>
      <c r="G215" s="354"/>
      <c r="H215" s="348"/>
      <c r="I215" s="353"/>
      <c r="J215" s="352"/>
      <c r="K215" s="348"/>
    </row>
    <row r="216" spans="1:11" s="349" customFormat="1">
      <c r="A216" s="344" t="s">
        <v>61</v>
      </c>
      <c r="B216" s="350"/>
      <c r="C216" s="351"/>
      <c r="D216" s="346">
        <f t="shared" si="9"/>
        <v>0</v>
      </c>
      <c r="E216" s="346">
        <f t="shared" si="10"/>
        <v>0</v>
      </c>
      <c r="F216" s="346">
        <f t="shared" si="11"/>
        <v>0</v>
      </c>
      <c r="G216" s="354"/>
      <c r="H216" s="348"/>
      <c r="I216" s="353"/>
      <c r="J216" s="352"/>
      <c r="K216" s="348"/>
    </row>
    <row r="217" spans="1:11" s="349" customFormat="1">
      <c r="A217" s="344" t="s">
        <v>61</v>
      </c>
      <c r="B217" s="350"/>
      <c r="C217" s="351"/>
      <c r="D217" s="346">
        <f t="shared" si="9"/>
        <v>0</v>
      </c>
      <c r="E217" s="346">
        <f t="shared" si="10"/>
        <v>0</v>
      </c>
      <c r="F217" s="346">
        <f t="shared" si="11"/>
        <v>0</v>
      </c>
      <c r="G217" s="354"/>
      <c r="H217" s="348"/>
      <c r="I217" s="353"/>
      <c r="J217" s="352"/>
      <c r="K217" s="348"/>
    </row>
    <row r="218" spans="1:11" s="349" customFormat="1">
      <c r="A218" s="344" t="s">
        <v>61</v>
      </c>
      <c r="B218" s="350"/>
      <c r="C218" s="351"/>
      <c r="D218" s="346">
        <f t="shared" si="9"/>
        <v>0</v>
      </c>
      <c r="E218" s="346">
        <f t="shared" si="10"/>
        <v>0</v>
      </c>
      <c r="F218" s="346">
        <f t="shared" si="11"/>
        <v>0</v>
      </c>
      <c r="G218" s="354"/>
      <c r="H218" s="348"/>
      <c r="I218" s="353"/>
      <c r="J218" s="352"/>
      <c r="K218" s="348"/>
    </row>
    <row r="219" spans="1:11" s="349" customFormat="1">
      <c r="A219" s="344" t="s">
        <v>61</v>
      </c>
      <c r="B219" s="350"/>
      <c r="C219" s="351"/>
      <c r="D219" s="346">
        <f t="shared" si="9"/>
        <v>0</v>
      </c>
      <c r="E219" s="346">
        <f t="shared" si="10"/>
        <v>0</v>
      </c>
      <c r="F219" s="346">
        <f t="shared" si="11"/>
        <v>0</v>
      </c>
      <c r="G219" s="354"/>
      <c r="H219" s="348"/>
      <c r="I219" s="353"/>
      <c r="J219" s="352"/>
      <c r="K219" s="348"/>
    </row>
    <row r="220" spans="1:11" s="349" customFormat="1">
      <c r="A220" s="344" t="s">
        <v>61</v>
      </c>
      <c r="B220" s="350"/>
      <c r="C220" s="351"/>
      <c r="D220" s="346">
        <f t="shared" si="9"/>
        <v>0</v>
      </c>
      <c r="E220" s="346">
        <f t="shared" si="10"/>
        <v>0</v>
      </c>
      <c r="F220" s="346">
        <f t="shared" si="11"/>
        <v>0</v>
      </c>
      <c r="G220" s="354"/>
      <c r="H220" s="348"/>
      <c r="I220" s="353"/>
      <c r="J220" s="352"/>
      <c r="K220" s="348"/>
    </row>
    <row r="221" spans="1:11" s="349" customFormat="1">
      <c r="A221" s="344" t="s">
        <v>61</v>
      </c>
      <c r="B221" s="350"/>
      <c r="C221" s="351"/>
      <c r="D221" s="346">
        <f t="shared" si="9"/>
        <v>0</v>
      </c>
      <c r="E221" s="346">
        <f t="shared" si="10"/>
        <v>0</v>
      </c>
      <c r="F221" s="346">
        <f t="shared" si="11"/>
        <v>0</v>
      </c>
      <c r="G221" s="354"/>
      <c r="H221" s="348"/>
      <c r="I221" s="353"/>
      <c r="J221" s="352"/>
      <c r="K221" s="348"/>
    </row>
    <row r="222" spans="1:11" s="349" customFormat="1">
      <c r="A222" s="344" t="s">
        <v>61</v>
      </c>
      <c r="B222" s="350"/>
      <c r="C222" s="351"/>
      <c r="D222" s="346">
        <f t="shared" si="9"/>
        <v>0</v>
      </c>
      <c r="E222" s="346">
        <f t="shared" si="10"/>
        <v>0</v>
      </c>
      <c r="F222" s="346">
        <f t="shared" si="11"/>
        <v>0</v>
      </c>
      <c r="G222" s="354"/>
      <c r="H222" s="348"/>
      <c r="I222" s="353"/>
      <c r="J222" s="352"/>
      <c r="K222" s="348"/>
    </row>
    <row r="223" spans="1:11" s="349" customFormat="1">
      <c r="A223" s="344" t="s">
        <v>61</v>
      </c>
      <c r="B223" s="350"/>
      <c r="C223" s="351"/>
      <c r="D223" s="346">
        <f t="shared" si="9"/>
        <v>0</v>
      </c>
      <c r="E223" s="346">
        <f t="shared" si="10"/>
        <v>0</v>
      </c>
      <c r="F223" s="346">
        <f t="shared" si="11"/>
        <v>0</v>
      </c>
      <c r="G223" s="354"/>
      <c r="H223" s="348"/>
      <c r="I223" s="353"/>
      <c r="J223" s="352"/>
      <c r="K223" s="348"/>
    </row>
    <row r="224" spans="1:11" s="349" customFormat="1">
      <c r="A224" s="344" t="s">
        <v>61</v>
      </c>
      <c r="B224" s="350"/>
      <c r="C224" s="351"/>
      <c r="D224" s="346">
        <f t="shared" si="9"/>
        <v>0</v>
      </c>
      <c r="E224" s="346">
        <f t="shared" si="10"/>
        <v>0</v>
      </c>
      <c r="F224" s="346">
        <f t="shared" si="11"/>
        <v>0</v>
      </c>
      <c r="G224" s="354"/>
      <c r="H224" s="348"/>
      <c r="I224" s="353"/>
      <c r="J224" s="352"/>
      <c r="K224" s="348"/>
    </row>
    <row r="225" spans="1:11" s="349" customFormat="1">
      <c r="A225" s="344" t="s">
        <v>61</v>
      </c>
      <c r="B225" s="350"/>
      <c r="C225" s="351"/>
      <c r="D225" s="346">
        <f t="shared" si="9"/>
        <v>0</v>
      </c>
      <c r="E225" s="346">
        <f t="shared" si="10"/>
        <v>0</v>
      </c>
      <c r="F225" s="346">
        <f t="shared" si="11"/>
        <v>0</v>
      </c>
      <c r="G225" s="354"/>
      <c r="H225" s="348"/>
      <c r="I225" s="353"/>
      <c r="J225" s="352"/>
      <c r="K225" s="348"/>
    </row>
    <row r="226" spans="1:11" s="349" customFormat="1">
      <c r="A226" s="344" t="s">
        <v>61</v>
      </c>
      <c r="B226" s="350"/>
      <c r="C226" s="351"/>
      <c r="D226" s="346">
        <f t="shared" si="9"/>
        <v>0</v>
      </c>
      <c r="E226" s="346">
        <f t="shared" si="10"/>
        <v>0</v>
      </c>
      <c r="F226" s="346">
        <f t="shared" si="11"/>
        <v>0</v>
      </c>
      <c r="G226" s="354"/>
      <c r="H226" s="348"/>
      <c r="I226" s="353"/>
      <c r="J226" s="352"/>
      <c r="K226" s="348"/>
    </row>
    <row r="227" spans="1:11" s="349" customFormat="1">
      <c r="A227" s="344" t="s">
        <v>61</v>
      </c>
      <c r="B227" s="350"/>
      <c r="C227" s="351"/>
      <c r="D227" s="346">
        <f t="shared" si="9"/>
        <v>0</v>
      </c>
      <c r="E227" s="346">
        <f t="shared" si="10"/>
        <v>0</v>
      </c>
      <c r="F227" s="346">
        <f t="shared" si="11"/>
        <v>0</v>
      </c>
      <c r="G227" s="354"/>
      <c r="H227" s="348"/>
      <c r="I227" s="353"/>
      <c r="J227" s="352"/>
      <c r="K227" s="348"/>
    </row>
    <row r="228" spans="1:11" s="349" customFormat="1">
      <c r="A228" s="344" t="s">
        <v>61</v>
      </c>
      <c r="B228" s="350"/>
      <c r="C228" s="351"/>
      <c r="D228" s="346">
        <f t="shared" si="9"/>
        <v>0</v>
      </c>
      <c r="E228" s="346">
        <f t="shared" si="10"/>
        <v>0</v>
      </c>
      <c r="F228" s="346">
        <f t="shared" si="11"/>
        <v>0</v>
      </c>
      <c r="G228" s="354"/>
      <c r="H228" s="348"/>
      <c r="I228" s="353"/>
      <c r="J228" s="352"/>
      <c r="K228" s="348"/>
    </row>
    <row r="229" spans="1:11" s="349" customFormat="1">
      <c r="A229" s="344" t="s">
        <v>61</v>
      </c>
      <c r="B229" s="350"/>
      <c r="C229" s="351"/>
      <c r="D229" s="346">
        <f t="shared" si="9"/>
        <v>0</v>
      </c>
      <c r="E229" s="346">
        <f t="shared" si="10"/>
        <v>0</v>
      </c>
      <c r="F229" s="346">
        <f t="shared" si="11"/>
        <v>0</v>
      </c>
      <c r="G229" s="354"/>
      <c r="H229" s="348"/>
      <c r="I229" s="353"/>
      <c r="J229" s="352"/>
      <c r="K229" s="348"/>
    </row>
    <row r="230" spans="1:11" s="349" customFormat="1">
      <c r="A230" s="344" t="s">
        <v>61</v>
      </c>
      <c r="B230" s="350"/>
      <c r="C230" s="351"/>
      <c r="D230" s="346">
        <f t="shared" si="9"/>
        <v>0</v>
      </c>
      <c r="E230" s="346">
        <f t="shared" si="10"/>
        <v>0</v>
      </c>
      <c r="F230" s="346">
        <f t="shared" si="11"/>
        <v>0</v>
      </c>
      <c r="G230" s="354"/>
      <c r="H230" s="348"/>
      <c r="I230" s="353"/>
      <c r="J230" s="352"/>
      <c r="K230" s="348"/>
    </row>
    <row r="231" spans="1:11" s="349" customFormat="1">
      <c r="A231" s="344" t="s">
        <v>61</v>
      </c>
      <c r="B231" s="350"/>
      <c r="C231" s="351"/>
      <c r="D231" s="346">
        <f t="shared" si="9"/>
        <v>0</v>
      </c>
      <c r="E231" s="346">
        <f t="shared" si="10"/>
        <v>0</v>
      </c>
      <c r="F231" s="346">
        <f t="shared" si="11"/>
        <v>0</v>
      </c>
      <c r="G231" s="354"/>
      <c r="H231" s="348"/>
      <c r="I231" s="353"/>
      <c r="J231" s="352"/>
      <c r="K231" s="348"/>
    </row>
    <row r="232" spans="1:11" s="349" customFormat="1">
      <c r="A232" s="344" t="s">
        <v>61</v>
      </c>
      <c r="B232" s="350"/>
      <c r="C232" s="351"/>
      <c r="D232" s="346">
        <f t="shared" si="9"/>
        <v>0</v>
      </c>
      <c r="E232" s="346">
        <f t="shared" si="10"/>
        <v>0</v>
      </c>
      <c r="F232" s="346">
        <f t="shared" si="11"/>
        <v>0</v>
      </c>
      <c r="G232" s="354"/>
      <c r="H232" s="348"/>
      <c r="I232" s="353"/>
      <c r="J232" s="352"/>
      <c r="K232" s="348"/>
    </row>
    <row r="233" spans="1:11" s="349" customFormat="1">
      <c r="A233" s="344" t="s">
        <v>61</v>
      </c>
      <c r="B233" s="350"/>
      <c r="C233" s="351"/>
      <c r="D233" s="346">
        <f t="shared" si="9"/>
        <v>0</v>
      </c>
      <c r="E233" s="346">
        <f t="shared" si="10"/>
        <v>0</v>
      </c>
      <c r="F233" s="346">
        <f t="shared" si="11"/>
        <v>0</v>
      </c>
      <c r="G233" s="354"/>
      <c r="H233" s="348"/>
      <c r="I233" s="353"/>
      <c r="J233" s="352"/>
      <c r="K233" s="348"/>
    </row>
    <row r="234" spans="1:11" s="349" customFormat="1">
      <c r="A234" s="344" t="s">
        <v>61</v>
      </c>
      <c r="B234" s="350"/>
      <c r="C234" s="351"/>
      <c r="D234" s="346">
        <f t="shared" si="9"/>
        <v>0</v>
      </c>
      <c r="E234" s="346">
        <f t="shared" si="10"/>
        <v>0</v>
      </c>
      <c r="F234" s="346">
        <f t="shared" si="11"/>
        <v>0</v>
      </c>
      <c r="G234" s="354"/>
      <c r="H234" s="348"/>
      <c r="I234" s="353"/>
      <c r="J234" s="352"/>
      <c r="K234" s="348"/>
    </row>
    <row r="235" spans="1:11" s="349" customFormat="1">
      <c r="A235" s="344" t="s">
        <v>61</v>
      </c>
      <c r="B235" s="350"/>
      <c r="C235" s="351"/>
      <c r="D235" s="346">
        <f t="shared" si="9"/>
        <v>0</v>
      </c>
      <c r="E235" s="346">
        <f t="shared" si="10"/>
        <v>0</v>
      </c>
      <c r="F235" s="346">
        <f t="shared" si="11"/>
        <v>0</v>
      </c>
      <c r="G235" s="354"/>
      <c r="H235" s="348"/>
      <c r="I235" s="353"/>
      <c r="J235" s="352"/>
      <c r="K235" s="348"/>
    </row>
    <row r="236" spans="1:11" s="349" customFormat="1">
      <c r="A236" s="344" t="s">
        <v>61</v>
      </c>
      <c r="B236" s="350"/>
      <c r="C236" s="351"/>
      <c r="D236" s="346">
        <f t="shared" si="9"/>
        <v>0</v>
      </c>
      <c r="E236" s="346">
        <f t="shared" si="10"/>
        <v>0</v>
      </c>
      <c r="F236" s="346">
        <f t="shared" si="11"/>
        <v>0</v>
      </c>
      <c r="G236" s="354"/>
      <c r="H236" s="348"/>
      <c r="I236" s="353"/>
      <c r="J236" s="352"/>
      <c r="K236" s="348"/>
    </row>
    <row r="237" spans="1:11" s="349" customFormat="1">
      <c r="A237" s="344" t="s">
        <v>61</v>
      </c>
      <c r="B237" s="350"/>
      <c r="C237" s="351"/>
      <c r="D237" s="346">
        <f t="shared" si="9"/>
        <v>0</v>
      </c>
      <c r="E237" s="346">
        <f t="shared" si="10"/>
        <v>0</v>
      </c>
      <c r="F237" s="346">
        <f t="shared" si="11"/>
        <v>0</v>
      </c>
      <c r="G237" s="354"/>
      <c r="H237" s="348"/>
      <c r="I237" s="353"/>
      <c r="J237" s="352"/>
      <c r="K237" s="348"/>
    </row>
    <row r="238" spans="1:11" s="349" customFormat="1">
      <c r="A238" s="344" t="s">
        <v>61</v>
      </c>
      <c r="B238" s="350"/>
      <c r="C238" s="351"/>
      <c r="D238" s="346">
        <f t="shared" si="9"/>
        <v>0</v>
      </c>
      <c r="E238" s="346">
        <f t="shared" si="10"/>
        <v>0</v>
      </c>
      <c r="F238" s="346">
        <f t="shared" si="11"/>
        <v>0</v>
      </c>
      <c r="G238" s="354"/>
      <c r="H238" s="348"/>
      <c r="I238" s="353"/>
      <c r="J238" s="352"/>
      <c r="K238" s="348"/>
    </row>
    <row r="239" spans="1:11" s="349" customFormat="1">
      <c r="A239" s="344" t="s">
        <v>61</v>
      </c>
      <c r="B239" s="350"/>
      <c r="C239" s="351"/>
      <c r="D239" s="346">
        <f t="shared" si="9"/>
        <v>0</v>
      </c>
      <c r="E239" s="346">
        <f t="shared" si="10"/>
        <v>0</v>
      </c>
      <c r="F239" s="346">
        <f t="shared" si="11"/>
        <v>0</v>
      </c>
      <c r="G239" s="354"/>
      <c r="H239" s="348"/>
      <c r="I239" s="353"/>
      <c r="J239" s="352"/>
      <c r="K239" s="348"/>
    </row>
    <row r="240" spans="1:11" s="349" customFormat="1">
      <c r="A240" s="344" t="s">
        <v>61</v>
      </c>
      <c r="B240" s="350"/>
      <c r="C240" s="351"/>
      <c r="D240" s="346">
        <f t="shared" si="9"/>
        <v>0</v>
      </c>
      <c r="E240" s="346">
        <f t="shared" si="10"/>
        <v>0</v>
      </c>
      <c r="F240" s="346">
        <f t="shared" si="11"/>
        <v>0</v>
      </c>
      <c r="G240" s="354"/>
      <c r="H240" s="348"/>
      <c r="I240" s="353"/>
      <c r="J240" s="352"/>
      <c r="K240" s="348"/>
    </row>
    <row r="241" spans="1:11" s="349" customFormat="1">
      <c r="A241" s="344" t="s">
        <v>61</v>
      </c>
      <c r="B241" s="350"/>
      <c r="C241" s="351"/>
      <c r="D241" s="346">
        <f t="shared" si="9"/>
        <v>0</v>
      </c>
      <c r="E241" s="346">
        <f t="shared" si="10"/>
        <v>0</v>
      </c>
      <c r="F241" s="346">
        <f t="shared" si="11"/>
        <v>0</v>
      </c>
      <c r="G241" s="354"/>
      <c r="H241" s="348"/>
      <c r="I241" s="353"/>
      <c r="J241" s="352"/>
      <c r="K241" s="348"/>
    </row>
    <row r="242" spans="1:11" s="349" customFormat="1">
      <c r="A242" s="344" t="s">
        <v>61</v>
      </c>
      <c r="B242" s="350"/>
      <c r="C242" s="351"/>
      <c r="D242" s="346">
        <f t="shared" si="9"/>
        <v>0</v>
      </c>
      <c r="E242" s="346">
        <f t="shared" si="10"/>
        <v>0</v>
      </c>
      <c r="F242" s="346">
        <f t="shared" si="11"/>
        <v>0</v>
      </c>
      <c r="G242" s="354"/>
      <c r="H242" s="348"/>
      <c r="I242" s="353"/>
      <c r="J242" s="352"/>
      <c r="K242" s="348"/>
    </row>
    <row r="243" spans="1:11" s="349" customFormat="1">
      <c r="A243" s="344" t="s">
        <v>61</v>
      </c>
      <c r="B243" s="350"/>
      <c r="C243" s="351"/>
      <c r="D243" s="346">
        <f t="shared" si="9"/>
        <v>0</v>
      </c>
      <c r="E243" s="346">
        <f t="shared" si="10"/>
        <v>0</v>
      </c>
      <c r="F243" s="346">
        <f t="shared" si="11"/>
        <v>0</v>
      </c>
      <c r="G243" s="354"/>
      <c r="H243" s="348"/>
      <c r="I243" s="353"/>
      <c r="J243" s="352"/>
      <c r="K243" s="348"/>
    </row>
    <row r="244" spans="1:11" s="349" customFormat="1">
      <c r="A244" s="344" t="s">
        <v>61</v>
      </c>
      <c r="B244" s="350"/>
      <c r="C244" s="351"/>
      <c r="D244" s="346">
        <f t="shared" si="9"/>
        <v>0</v>
      </c>
      <c r="E244" s="346">
        <f t="shared" si="10"/>
        <v>0</v>
      </c>
      <c r="F244" s="346">
        <f t="shared" si="11"/>
        <v>0</v>
      </c>
      <c r="G244" s="354"/>
      <c r="H244" s="348"/>
      <c r="I244" s="353"/>
      <c r="J244" s="352"/>
      <c r="K244" s="348"/>
    </row>
    <row r="245" spans="1:11" s="349" customFormat="1">
      <c r="A245" s="344" t="s">
        <v>61</v>
      </c>
      <c r="B245" s="350"/>
      <c r="C245" s="351"/>
      <c r="D245" s="346">
        <f t="shared" si="9"/>
        <v>0</v>
      </c>
      <c r="E245" s="346">
        <f t="shared" si="10"/>
        <v>0</v>
      </c>
      <c r="F245" s="346">
        <f t="shared" si="11"/>
        <v>0</v>
      </c>
      <c r="G245" s="354"/>
      <c r="H245" s="348"/>
      <c r="I245" s="353"/>
      <c r="J245" s="352"/>
      <c r="K245" s="348"/>
    </row>
    <row r="246" spans="1:11" s="349" customFormat="1">
      <c r="A246" s="344" t="s">
        <v>61</v>
      </c>
      <c r="B246" s="350"/>
      <c r="C246" s="351"/>
      <c r="D246" s="346">
        <f t="shared" si="9"/>
        <v>0</v>
      </c>
      <c r="E246" s="346">
        <f t="shared" si="10"/>
        <v>0</v>
      </c>
      <c r="F246" s="346">
        <f t="shared" si="11"/>
        <v>0</v>
      </c>
      <c r="G246" s="354"/>
      <c r="H246" s="348"/>
      <c r="I246" s="353"/>
      <c r="J246" s="352"/>
      <c r="K246" s="348"/>
    </row>
    <row r="247" spans="1:11" s="349" customFormat="1">
      <c r="A247" s="344" t="s">
        <v>61</v>
      </c>
      <c r="B247" s="350"/>
      <c r="C247" s="351"/>
      <c r="D247" s="346">
        <f t="shared" si="9"/>
        <v>0</v>
      </c>
      <c r="E247" s="346">
        <f t="shared" si="10"/>
        <v>0</v>
      </c>
      <c r="F247" s="346">
        <f t="shared" si="11"/>
        <v>0</v>
      </c>
      <c r="G247" s="354"/>
      <c r="H247" s="348"/>
      <c r="I247" s="353"/>
      <c r="J247" s="352"/>
      <c r="K247" s="348"/>
    </row>
    <row r="248" spans="1:11" s="349" customFormat="1">
      <c r="A248" s="344" t="s">
        <v>61</v>
      </c>
      <c r="B248" s="350"/>
      <c r="C248" s="351"/>
      <c r="D248" s="346">
        <f t="shared" si="9"/>
        <v>0</v>
      </c>
      <c r="E248" s="346">
        <f t="shared" si="10"/>
        <v>0</v>
      </c>
      <c r="F248" s="346">
        <f t="shared" si="11"/>
        <v>0</v>
      </c>
      <c r="G248" s="354"/>
      <c r="H248" s="348"/>
      <c r="I248" s="353"/>
      <c r="J248" s="352"/>
      <c r="K248" s="348"/>
    </row>
    <row r="249" spans="1:11" s="349" customFormat="1">
      <c r="A249" s="344" t="s">
        <v>61</v>
      </c>
      <c r="B249" s="350"/>
      <c r="C249" s="351"/>
      <c r="D249" s="346">
        <f t="shared" si="9"/>
        <v>0</v>
      </c>
      <c r="E249" s="346">
        <f t="shared" si="10"/>
        <v>0</v>
      </c>
      <c r="F249" s="346">
        <f t="shared" si="11"/>
        <v>0</v>
      </c>
      <c r="G249" s="354"/>
      <c r="H249" s="348"/>
      <c r="I249" s="353"/>
      <c r="J249" s="352"/>
      <c r="K249" s="348"/>
    </row>
    <row r="250" spans="1:11" s="349" customFormat="1">
      <c r="A250" s="344" t="s">
        <v>61</v>
      </c>
      <c r="B250" s="350"/>
      <c r="C250" s="351"/>
      <c r="D250" s="346">
        <f t="shared" si="9"/>
        <v>0</v>
      </c>
      <c r="E250" s="346">
        <f t="shared" si="10"/>
        <v>0</v>
      </c>
      <c r="F250" s="346">
        <f t="shared" si="11"/>
        <v>0</v>
      </c>
      <c r="G250" s="354"/>
      <c r="H250" s="348"/>
      <c r="I250" s="353"/>
      <c r="J250" s="352"/>
      <c r="K250" s="348"/>
    </row>
    <row r="251" spans="1:11" s="349" customFormat="1">
      <c r="A251" s="344" t="s">
        <v>61</v>
      </c>
      <c r="B251" s="350"/>
      <c r="C251" s="351"/>
      <c r="D251" s="346">
        <f t="shared" si="9"/>
        <v>0</v>
      </c>
      <c r="E251" s="346">
        <f t="shared" si="10"/>
        <v>0</v>
      </c>
      <c r="F251" s="346">
        <f t="shared" si="11"/>
        <v>0</v>
      </c>
      <c r="G251" s="354"/>
      <c r="H251" s="348"/>
      <c r="I251" s="353"/>
      <c r="J251" s="352"/>
      <c r="K251" s="348"/>
    </row>
    <row r="252" spans="1:11" s="349" customFormat="1">
      <c r="A252" s="344" t="s">
        <v>61</v>
      </c>
      <c r="B252" s="350"/>
      <c r="C252" s="351"/>
      <c r="D252" s="346">
        <f t="shared" si="9"/>
        <v>0</v>
      </c>
      <c r="E252" s="346">
        <f t="shared" si="10"/>
        <v>0</v>
      </c>
      <c r="F252" s="346">
        <f t="shared" si="11"/>
        <v>0</v>
      </c>
      <c r="G252" s="354"/>
      <c r="H252" s="348"/>
      <c r="I252" s="353"/>
      <c r="J252" s="352"/>
      <c r="K252" s="348"/>
    </row>
    <row r="253" spans="1:11" s="349" customFormat="1">
      <c r="A253" s="344" t="s">
        <v>61</v>
      </c>
      <c r="B253" s="350"/>
      <c r="C253" s="351"/>
      <c r="D253" s="346">
        <f t="shared" si="9"/>
        <v>0</v>
      </c>
      <c r="E253" s="346">
        <f t="shared" si="10"/>
        <v>0</v>
      </c>
      <c r="F253" s="346">
        <f t="shared" si="11"/>
        <v>0</v>
      </c>
      <c r="G253" s="354"/>
      <c r="H253" s="348"/>
      <c r="I253" s="353"/>
      <c r="J253" s="352"/>
      <c r="K253" s="348"/>
    </row>
    <row r="254" spans="1:11" s="349" customFormat="1">
      <c r="A254" s="344" t="s">
        <v>61</v>
      </c>
      <c r="B254" s="350"/>
      <c r="C254" s="351"/>
      <c r="D254" s="346">
        <f t="shared" si="9"/>
        <v>0</v>
      </c>
      <c r="E254" s="346">
        <f t="shared" si="10"/>
        <v>0</v>
      </c>
      <c r="F254" s="346">
        <f t="shared" si="11"/>
        <v>0</v>
      </c>
      <c r="G254" s="354"/>
      <c r="H254" s="348"/>
      <c r="I254" s="353"/>
      <c r="J254" s="352"/>
      <c r="K254" s="348"/>
    </row>
    <row r="255" spans="1:11" s="349" customFormat="1">
      <c r="A255" s="344" t="s">
        <v>61</v>
      </c>
      <c r="B255" s="350"/>
      <c r="C255" s="351"/>
      <c r="D255" s="346">
        <f t="shared" si="9"/>
        <v>0</v>
      </c>
      <c r="E255" s="346">
        <f t="shared" si="10"/>
        <v>0</v>
      </c>
      <c r="F255" s="346">
        <f t="shared" si="11"/>
        <v>0</v>
      </c>
      <c r="G255" s="354"/>
      <c r="H255" s="348"/>
      <c r="I255" s="353"/>
      <c r="J255" s="352"/>
      <c r="K255" s="348"/>
    </row>
    <row r="256" spans="1:11" s="349" customFormat="1">
      <c r="A256" s="344" t="s">
        <v>61</v>
      </c>
      <c r="B256" s="350"/>
      <c r="C256" s="351"/>
      <c r="D256" s="346">
        <f t="shared" si="9"/>
        <v>0</v>
      </c>
      <c r="E256" s="346">
        <f t="shared" si="10"/>
        <v>0</v>
      </c>
      <c r="F256" s="346">
        <f t="shared" si="11"/>
        <v>0</v>
      </c>
      <c r="G256" s="354"/>
      <c r="H256" s="348"/>
      <c r="I256" s="353"/>
      <c r="J256" s="352"/>
      <c r="K256" s="348"/>
    </row>
    <row r="257" spans="1:11" s="349" customFormat="1">
      <c r="A257" s="344" t="s">
        <v>61</v>
      </c>
      <c r="B257" s="350"/>
      <c r="C257" s="351"/>
      <c r="D257" s="346">
        <f t="shared" si="9"/>
        <v>0</v>
      </c>
      <c r="E257" s="346">
        <f t="shared" si="10"/>
        <v>0</v>
      </c>
      <c r="F257" s="346">
        <f t="shared" si="11"/>
        <v>0</v>
      </c>
      <c r="G257" s="354"/>
      <c r="H257" s="348"/>
      <c r="I257" s="353"/>
      <c r="J257" s="352"/>
      <c r="K257" s="348"/>
    </row>
    <row r="258" spans="1:11" s="349" customFormat="1">
      <c r="A258" s="344" t="s">
        <v>61</v>
      </c>
      <c r="B258" s="350"/>
      <c r="C258" s="351"/>
      <c r="D258" s="346">
        <f t="shared" si="9"/>
        <v>0</v>
      </c>
      <c r="E258" s="346">
        <f t="shared" si="10"/>
        <v>0</v>
      </c>
      <c r="F258" s="346">
        <f t="shared" si="11"/>
        <v>0</v>
      </c>
      <c r="G258" s="354"/>
      <c r="H258" s="348"/>
      <c r="I258" s="353"/>
      <c r="J258" s="352"/>
      <c r="K258" s="348"/>
    </row>
    <row r="259" spans="1:11" s="349" customFormat="1">
      <c r="A259" s="344" t="s">
        <v>61</v>
      </c>
      <c r="B259" s="350"/>
      <c r="C259" s="351"/>
      <c r="D259" s="346">
        <f t="shared" si="9"/>
        <v>0</v>
      </c>
      <c r="E259" s="346">
        <f t="shared" si="10"/>
        <v>0</v>
      </c>
      <c r="F259" s="346">
        <f t="shared" si="11"/>
        <v>0</v>
      </c>
      <c r="G259" s="354"/>
      <c r="H259" s="348"/>
      <c r="I259" s="353"/>
      <c r="J259" s="352"/>
      <c r="K259" s="348"/>
    </row>
    <row r="260" spans="1:11" s="349" customFormat="1">
      <c r="A260" s="344" t="s">
        <v>61</v>
      </c>
      <c r="B260" s="350"/>
      <c r="C260" s="351"/>
      <c r="D260" s="346">
        <f t="shared" si="9"/>
        <v>0</v>
      </c>
      <c r="E260" s="346">
        <f t="shared" si="10"/>
        <v>0</v>
      </c>
      <c r="F260" s="346">
        <f t="shared" si="11"/>
        <v>0</v>
      </c>
      <c r="G260" s="354"/>
      <c r="H260" s="348"/>
      <c r="I260" s="353"/>
      <c r="J260" s="352"/>
      <c r="K260" s="348"/>
    </row>
    <row r="261" spans="1:11" s="349" customFormat="1">
      <c r="A261" s="344" t="s">
        <v>61</v>
      </c>
      <c r="B261" s="350"/>
      <c r="C261" s="351"/>
      <c r="D261" s="346">
        <f t="shared" si="9"/>
        <v>0</v>
      </c>
      <c r="E261" s="346">
        <f t="shared" si="10"/>
        <v>0</v>
      </c>
      <c r="F261" s="346">
        <f t="shared" si="11"/>
        <v>0</v>
      </c>
      <c r="G261" s="354"/>
      <c r="H261" s="348"/>
      <c r="I261" s="353"/>
      <c r="J261" s="352"/>
      <c r="K261" s="348"/>
    </row>
    <row r="262" spans="1:11" s="349" customFormat="1">
      <c r="A262" s="344" t="s">
        <v>61</v>
      </c>
      <c r="B262" s="350"/>
      <c r="C262" s="351"/>
      <c r="D262" s="346">
        <f t="shared" si="9"/>
        <v>0</v>
      </c>
      <c r="E262" s="346">
        <f t="shared" si="10"/>
        <v>0</v>
      </c>
      <c r="F262" s="346">
        <f t="shared" si="11"/>
        <v>0</v>
      </c>
      <c r="G262" s="354"/>
      <c r="H262" s="348"/>
      <c r="I262" s="353"/>
      <c r="J262" s="352"/>
      <c r="K262" s="348"/>
    </row>
    <row r="263" spans="1:11" s="349" customFormat="1">
      <c r="A263" s="344" t="s">
        <v>61</v>
      </c>
      <c r="B263" s="350"/>
      <c r="C263" s="351"/>
      <c r="D263" s="346">
        <f t="shared" si="9"/>
        <v>0</v>
      </c>
      <c r="E263" s="346">
        <f t="shared" si="10"/>
        <v>0</v>
      </c>
      <c r="F263" s="346">
        <f t="shared" si="11"/>
        <v>0</v>
      </c>
      <c r="G263" s="354"/>
      <c r="H263" s="348"/>
      <c r="I263" s="353"/>
      <c r="J263" s="352"/>
      <c r="K263" s="348"/>
    </row>
    <row r="264" spans="1:11" s="349" customFormat="1">
      <c r="A264" s="344" t="s">
        <v>61</v>
      </c>
      <c r="B264" s="350"/>
      <c r="C264" s="351"/>
      <c r="D264" s="346">
        <f t="shared" si="9"/>
        <v>0</v>
      </c>
      <c r="E264" s="346">
        <f t="shared" si="10"/>
        <v>0</v>
      </c>
      <c r="F264" s="346">
        <f t="shared" si="11"/>
        <v>0</v>
      </c>
      <c r="G264" s="354"/>
      <c r="H264" s="348"/>
      <c r="I264" s="353"/>
      <c r="J264" s="352"/>
      <c r="K264" s="348"/>
    </row>
    <row r="265" spans="1:11" s="349" customFormat="1">
      <c r="A265" s="344" t="s">
        <v>61</v>
      </c>
      <c r="B265" s="350"/>
      <c r="C265" s="351"/>
      <c r="D265" s="346">
        <f t="shared" si="9"/>
        <v>0</v>
      </c>
      <c r="E265" s="346">
        <f t="shared" si="10"/>
        <v>0</v>
      </c>
      <c r="F265" s="346">
        <f t="shared" si="11"/>
        <v>0</v>
      </c>
      <c r="G265" s="354"/>
      <c r="H265" s="348"/>
      <c r="I265" s="353"/>
      <c r="J265" s="352"/>
      <c r="K265" s="348"/>
    </row>
    <row r="266" spans="1:11" s="349" customFormat="1">
      <c r="A266" s="344" t="s">
        <v>61</v>
      </c>
      <c r="B266" s="350"/>
      <c r="C266" s="351"/>
      <c r="D266" s="346">
        <f t="shared" si="9"/>
        <v>0</v>
      </c>
      <c r="E266" s="346">
        <f t="shared" si="10"/>
        <v>0</v>
      </c>
      <c r="F266" s="346">
        <f t="shared" si="11"/>
        <v>0</v>
      </c>
      <c r="G266" s="354"/>
      <c r="H266" s="348"/>
      <c r="I266" s="353"/>
      <c r="J266" s="352"/>
      <c r="K266" s="348"/>
    </row>
    <row r="267" spans="1:11" s="349" customFormat="1">
      <c r="A267" s="344" t="s">
        <v>61</v>
      </c>
      <c r="B267" s="350"/>
      <c r="C267" s="351"/>
      <c r="D267" s="346">
        <f t="shared" si="9"/>
        <v>0</v>
      </c>
      <c r="E267" s="346">
        <f t="shared" si="10"/>
        <v>0</v>
      </c>
      <c r="F267" s="346">
        <f t="shared" si="11"/>
        <v>0</v>
      </c>
      <c r="G267" s="354"/>
      <c r="H267" s="348"/>
      <c r="I267" s="353"/>
      <c r="J267" s="352"/>
      <c r="K267" s="348"/>
    </row>
    <row r="268" spans="1:11" s="349" customFormat="1">
      <c r="A268" s="344" t="s">
        <v>61</v>
      </c>
      <c r="B268" s="350"/>
      <c r="C268" s="351"/>
      <c r="D268" s="346">
        <f t="shared" si="9"/>
        <v>0</v>
      </c>
      <c r="E268" s="346">
        <f t="shared" si="10"/>
        <v>0</v>
      </c>
      <c r="F268" s="346">
        <f t="shared" si="11"/>
        <v>0</v>
      </c>
      <c r="G268" s="354"/>
      <c r="H268" s="348"/>
      <c r="I268" s="353"/>
      <c r="J268" s="352"/>
      <c r="K268" s="348"/>
    </row>
    <row r="269" spans="1:11" s="349" customFormat="1">
      <c r="A269" s="344" t="s">
        <v>61</v>
      </c>
      <c r="B269" s="350"/>
      <c r="C269" s="351"/>
      <c r="D269" s="346">
        <f t="shared" si="9"/>
        <v>0</v>
      </c>
      <c r="E269" s="346">
        <f t="shared" si="10"/>
        <v>0</v>
      </c>
      <c r="F269" s="346">
        <f t="shared" si="11"/>
        <v>0</v>
      </c>
      <c r="G269" s="354"/>
      <c r="H269" s="348"/>
      <c r="I269" s="353"/>
      <c r="J269" s="352"/>
      <c r="K269" s="348"/>
    </row>
    <row r="270" spans="1:11" s="349" customFormat="1">
      <c r="A270" s="344" t="s">
        <v>61</v>
      </c>
      <c r="B270" s="350"/>
      <c r="C270" s="351"/>
      <c r="D270" s="346">
        <f t="shared" si="9"/>
        <v>0</v>
      </c>
      <c r="E270" s="346">
        <f t="shared" si="10"/>
        <v>0</v>
      </c>
      <c r="F270" s="346">
        <f t="shared" si="11"/>
        <v>0</v>
      </c>
      <c r="G270" s="354"/>
      <c r="H270" s="348"/>
      <c r="I270" s="353"/>
      <c r="J270" s="352"/>
      <c r="K270" s="348"/>
    </row>
    <row r="271" spans="1:11" s="349" customFormat="1">
      <c r="A271" s="344" t="s">
        <v>61</v>
      </c>
      <c r="B271" s="350"/>
      <c r="C271" s="351"/>
      <c r="D271" s="346">
        <f t="shared" si="9"/>
        <v>0</v>
      </c>
      <c r="E271" s="346">
        <f t="shared" si="10"/>
        <v>0</v>
      </c>
      <c r="F271" s="346">
        <f t="shared" si="11"/>
        <v>0</v>
      </c>
      <c r="G271" s="354"/>
      <c r="H271" s="348"/>
      <c r="I271" s="353"/>
      <c r="J271" s="352"/>
      <c r="K271" s="348"/>
    </row>
    <row r="272" spans="1:11" s="349" customFormat="1">
      <c r="A272" s="344" t="s">
        <v>61</v>
      </c>
      <c r="B272" s="350"/>
      <c r="C272" s="351"/>
      <c r="D272" s="346">
        <f t="shared" ref="D272:D335" si="12">VLOOKUP(A272,H$15:K$509,2,FALSE)</f>
        <v>0</v>
      </c>
      <c r="E272" s="346">
        <f t="shared" ref="E272:E335" si="13">VLOOKUP(A272,H$15:K$509,3,FALSE)</f>
        <v>0</v>
      </c>
      <c r="F272" s="346">
        <f t="shared" ref="F272:F335" si="14">VLOOKUP(A272,H$15:K$509,4,FALSE)</f>
        <v>0</v>
      </c>
      <c r="G272" s="354"/>
      <c r="H272" s="348"/>
      <c r="I272" s="353"/>
      <c r="J272" s="352"/>
      <c r="K272" s="348"/>
    </row>
    <row r="273" spans="1:11" s="349" customFormat="1">
      <c r="A273" s="344" t="s">
        <v>61</v>
      </c>
      <c r="B273" s="350"/>
      <c r="C273" s="351"/>
      <c r="D273" s="346">
        <f t="shared" si="12"/>
        <v>0</v>
      </c>
      <c r="E273" s="346">
        <f t="shared" si="13"/>
        <v>0</v>
      </c>
      <c r="F273" s="346">
        <f t="shared" si="14"/>
        <v>0</v>
      </c>
      <c r="G273" s="354"/>
      <c r="H273" s="348"/>
      <c r="I273" s="353"/>
      <c r="J273" s="352"/>
      <c r="K273" s="348"/>
    </row>
    <row r="274" spans="1:11" s="349" customFormat="1">
      <c r="A274" s="344" t="s">
        <v>61</v>
      </c>
      <c r="B274" s="350"/>
      <c r="C274" s="351"/>
      <c r="D274" s="346">
        <f t="shared" si="12"/>
        <v>0</v>
      </c>
      <c r="E274" s="346">
        <f t="shared" si="13"/>
        <v>0</v>
      </c>
      <c r="F274" s="346">
        <f t="shared" si="14"/>
        <v>0</v>
      </c>
      <c r="G274" s="354"/>
      <c r="H274" s="348"/>
      <c r="I274" s="353"/>
      <c r="J274" s="352"/>
      <c r="K274" s="348"/>
    </row>
    <row r="275" spans="1:11" s="349" customFormat="1">
      <c r="A275" s="344" t="s">
        <v>61</v>
      </c>
      <c r="B275" s="350"/>
      <c r="C275" s="351"/>
      <c r="D275" s="346">
        <f t="shared" si="12"/>
        <v>0</v>
      </c>
      <c r="E275" s="346">
        <f t="shared" si="13"/>
        <v>0</v>
      </c>
      <c r="F275" s="346">
        <f t="shared" si="14"/>
        <v>0</v>
      </c>
      <c r="G275" s="354"/>
      <c r="H275" s="348"/>
      <c r="I275" s="353"/>
      <c r="J275" s="352"/>
      <c r="K275" s="348"/>
    </row>
    <row r="276" spans="1:11" s="349" customFormat="1">
      <c r="A276" s="344" t="s">
        <v>61</v>
      </c>
      <c r="B276" s="350"/>
      <c r="C276" s="351"/>
      <c r="D276" s="346">
        <f t="shared" si="12"/>
        <v>0</v>
      </c>
      <c r="E276" s="346">
        <f t="shared" si="13"/>
        <v>0</v>
      </c>
      <c r="F276" s="346">
        <f t="shared" si="14"/>
        <v>0</v>
      </c>
      <c r="G276" s="354"/>
      <c r="H276" s="348"/>
      <c r="I276" s="353"/>
      <c r="J276" s="352"/>
      <c r="K276" s="348"/>
    </row>
    <row r="277" spans="1:11" s="349" customFormat="1">
      <c r="A277" s="344" t="s">
        <v>61</v>
      </c>
      <c r="B277" s="350"/>
      <c r="C277" s="351"/>
      <c r="D277" s="346">
        <f t="shared" si="12"/>
        <v>0</v>
      </c>
      <c r="E277" s="346">
        <f t="shared" si="13"/>
        <v>0</v>
      </c>
      <c r="F277" s="346">
        <f t="shared" si="14"/>
        <v>0</v>
      </c>
      <c r="G277" s="354"/>
      <c r="H277" s="348"/>
      <c r="I277" s="353"/>
      <c r="J277" s="352"/>
      <c r="K277" s="348"/>
    </row>
    <row r="278" spans="1:11" s="349" customFormat="1">
      <c r="A278" s="344" t="s">
        <v>61</v>
      </c>
      <c r="B278" s="350"/>
      <c r="C278" s="351"/>
      <c r="D278" s="346">
        <f t="shared" si="12"/>
        <v>0</v>
      </c>
      <c r="E278" s="346">
        <f t="shared" si="13"/>
        <v>0</v>
      </c>
      <c r="F278" s="346">
        <f t="shared" si="14"/>
        <v>0</v>
      </c>
      <c r="G278" s="354"/>
      <c r="H278" s="348"/>
      <c r="I278" s="353"/>
      <c r="J278" s="352"/>
      <c r="K278" s="348"/>
    </row>
    <row r="279" spans="1:11" s="349" customFormat="1">
      <c r="A279" s="344" t="s">
        <v>61</v>
      </c>
      <c r="B279" s="350"/>
      <c r="C279" s="351"/>
      <c r="D279" s="346">
        <f t="shared" si="12"/>
        <v>0</v>
      </c>
      <c r="E279" s="346">
        <f t="shared" si="13"/>
        <v>0</v>
      </c>
      <c r="F279" s="346">
        <f t="shared" si="14"/>
        <v>0</v>
      </c>
      <c r="G279" s="354"/>
      <c r="H279" s="348"/>
      <c r="I279" s="353"/>
      <c r="J279" s="352"/>
      <c r="K279" s="348"/>
    </row>
    <row r="280" spans="1:11" s="349" customFormat="1">
      <c r="A280" s="344" t="s">
        <v>61</v>
      </c>
      <c r="B280" s="350"/>
      <c r="C280" s="351"/>
      <c r="D280" s="346">
        <f t="shared" si="12"/>
        <v>0</v>
      </c>
      <c r="E280" s="346">
        <f t="shared" si="13"/>
        <v>0</v>
      </c>
      <c r="F280" s="346">
        <f t="shared" si="14"/>
        <v>0</v>
      </c>
      <c r="G280" s="354"/>
      <c r="H280" s="348"/>
      <c r="I280" s="353"/>
      <c r="J280" s="352"/>
      <c r="K280" s="348"/>
    </row>
    <row r="281" spans="1:11" s="349" customFormat="1">
      <c r="A281" s="344" t="s">
        <v>61</v>
      </c>
      <c r="B281" s="350"/>
      <c r="C281" s="351"/>
      <c r="D281" s="346">
        <f t="shared" si="12"/>
        <v>0</v>
      </c>
      <c r="E281" s="346">
        <f t="shared" si="13"/>
        <v>0</v>
      </c>
      <c r="F281" s="346">
        <f t="shared" si="14"/>
        <v>0</v>
      </c>
      <c r="G281" s="354"/>
      <c r="H281" s="348"/>
      <c r="I281" s="353"/>
      <c r="J281" s="352"/>
      <c r="K281" s="348"/>
    </row>
    <row r="282" spans="1:11" s="349" customFormat="1">
      <c r="A282" s="344" t="s">
        <v>61</v>
      </c>
      <c r="B282" s="350"/>
      <c r="C282" s="351"/>
      <c r="D282" s="346">
        <f t="shared" si="12"/>
        <v>0</v>
      </c>
      <c r="E282" s="346">
        <f t="shared" si="13"/>
        <v>0</v>
      </c>
      <c r="F282" s="346">
        <f t="shared" si="14"/>
        <v>0</v>
      </c>
      <c r="G282" s="354"/>
      <c r="H282" s="348"/>
      <c r="I282" s="353"/>
      <c r="J282" s="352"/>
      <c r="K282" s="348"/>
    </row>
    <row r="283" spans="1:11" s="349" customFormat="1">
      <c r="A283" s="344" t="s">
        <v>61</v>
      </c>
      <c r="B283" s="350"/>
      <c r="C283" s="351"/>
      <c r="D283" s="346">
        <f t="shared" si="12"/>
        <v>0</v>
      </c>
      <c r="E283" s="346">
        <f t="shared" si="13"/>
        <v>0</v>
      </c>
      <c r="F283" s="346">
        <f t="shared" si="14"/>
        <v>0</v>
      </c>
      <c r="G283" s="354"/>
      <c r="H283" s="348"/>
      <c r="I283" s="353"/>
      <c r="J283" s="352"/>
      <c r="K283" s="348"/>
    </row>
    <row r="284" spans="1:11" s="349" customFormat="1">
      <c r="A284" s="344" t="s">
        <v>61</v>
      </c>
      <c r="B284" s="350"/>
      <c r="C284" s="351"/>
      <c r="D284" s="346">
        <f t="shared" si="12"/>
        <v>0</v>
      </c>
      <c r="E284" s="346">
        <f t="shared" si="13"/>
        <v>0</v>
      </c>
      <c r="F284" s="346">
        <f t="shared" si="14"/>
        <v>0</v>
      </c>
      <c r="G284" s="354"/>
      <c r="H284" s="348"/>
      <c r="I284" s="353"/>
      <c r="J284" s="352"/>
      <c r="K284" s="348"/>
    </row>
    <row r="285" spans="1:11" s="349" customFormat="1">
      <c r="A285" s="344" t="s">
        <v>61</v>
      </c>
      <c r="B285" s="350"/>
      <c r="C285" s="351"/>
      <c r="D285" s="346">
        <f t="shared" si="12"/>
        <v>0</v>
      </c>
      <c r="E285" s="346">
        <f t="shared" si="13"/>
        <v>0</v>
      </c>
      <c r="F285" s="346">
        <f t="shared" si="14"/>
        <v>0</v>
      </c>
      <c r="G285" s="354"/>
      <c r="H285" s="348"/>
      <c r="I285" s="353"/>
      <c r="J285" s="352"/>
      <c r="K285" s="348"/>
    </row>
    <row r="286" spans="1:11" s="349" customFormat="1">
      <c r="A286" s="344" t="s">
        <v>61</v>
      </c>
      <c r="B286" s="350"/>
      <c r="C286" s="351"/>
      <c r="D286" s="346">
        <f t="shared" si="12"/>
        <v>0</v>
      </c>
      <c r="E286" s="346">
        <f t="shared" si="13"/>
        <v>0</v>
      </c>
      <c r="F286" s="346">
        <f t="shared" si="14"/>
        <v>0</v>
      </c>
      <c r="G286" s="354"/>
      <c r="H286" s="348"/>
      <c r="I286" s="353"/>
      <c r="J286" s="352"/>
      <c r="K286" s="348"/>
    </row>
    <row r="287" spans="1:11" s="349" customFormat="1">
      <c r="A287" s="344" t="s">
        <v>61</v>
      </c>
      <c r="B287" s="350"/>
      <c r="C287" s="351"/>
      <c r="D287" s="346">
        <f t="shared" si="12"/>
        <v>0</v>
      </c>
      <c r="E287" s="346">
        <f t="shared" si="13"/>
        <v>0</v>
      </c>
      <c r="F287" s="346">
        <f t="shared" si="14"/>
        <v>0</v>
      </c>
      <c r="G287" s="354"/>
      <c r="H287" s="348"/>
      <c r="I287" s="353"/>
      <c r="J287" s="352"/>
      <c r="K287" s="348"/>
    </row>
    <row r="288" spans="1:11" s="349" customFormat="1">
      <c r="A288" s="344" t="s">
        <v>61</v>
      </c>
      <c r="B288" s="350"/>
      <c r="C288" s="351"/>
      <c r="D288" s="346">
        <f t="shared" si="12"/>
        <v>0</v>
      </c>
      <c r="E288" s="346">
        <f t="shared" si="13"/>
        <v>0</v>
      </c>
      <c r="F288" s="346">
        <f t="shared" si="14"/>
        <v>0</v>
      </c>
      <c r="G288" s="354"/>
      <c r="H288" s="348"/>
      <c r="I288" s="353"/>
      <c r="J288" s="352"/>
      <c r="K288" s="348"/>
    </row>
    <row r="289" spans="1:11" s="349" customFormat="1">
      <c r="A289" s="344" t="s">
        <v>61</v>
      </c>
      <c r="B289" s="350"/>
      <c r="C289" s="351"/>
      <c r="D289" s="346">
        <f t="shared" si="12"/>
        <v>0</v>
      </c>
      <c r="E289" s="346">
        <f t="shared" si="13"/>
        <v>0</v>
      </c>
      <c r="F289" s="346">
        <f t="shared" si="14"/>
        <v>0</v>
      </c>
      <c r="G289" s="354"/>
      <c r="H289" s="348"/>
      <c r="I289" s="353"/>
      <c r="J289" s="352"/>
      <c r="K289" s="348"/>
    </row>
    <row r="290" spans="1:11" s="349" customFormat="1">
      <c r="A290" s="344" t="s">
        <v>61</v>
      </c>
      <c r="B290" s="350"/>
      <c r="C290" s="351"/>
      <c r="D290" s="346">
        <f t="shared" si="12"/>
        <v>0</v>
      </c>
      <c r="E290" s="346">
        <f t="shared" si="13"/>
        <v>0</v>
      </c>
      <c r="F290" s="346">
        <f t="shared" si="14"/>
        <v>0</v>
      </c>
      <c r="G290" s="354"/>
      <c r="H290" s="348"/>
      <c r="I290" s="353"/>
      <c r="J290" s="352"/>
      <c r="K290" s="348"/>
    </row>
    <row r="291" spans="1:11" s="349" customFormat="1">
      <c r="A291" s="344" t="s">
        <v>61</v>
      </c>
      <c r="B291" s="350"/>
      <c r="C291" s="351"/>
      <c r="D291" s="346">
        <f t="shared" si="12"/>
        <v>0</v>
      </c>
      <c r="E291" s="346">
        <f t="shared" si="13"/>
        <v>0</v>
      </c>
      <c r="F291" s="346">
        <f t="shared" si="14"/>
        <v>0</v>
      </c>
      <c r="G291" s="354"/>
      <c r="H291" s="348"/>
      <c r="I291" s="353"/>
      <c r="J291" s="352"/>
      <c r="K291" s="348"/>
    </row>
    <row r="292" spans="1:11" s="349" customFormat="1">
      <c r="A292" s="344" t="s">
        <v>61</v>
      </c>
      <c r="B292" s="350"/>
      <c r="C292" s="351"/>
      <c r="D292" s="346">
        <f t="shared" si="12"/>
        <v>0</v>
      </c>
      <c r="E292" s="346">
        <f t="shared" si="13"/>
        <v>0</v>
      </c>
      <c r="F292" s="346">
        <f t="shared" si="14"/>
        <v>0</v>
      </c>
      <c r="G292" s="354"/>
      <c r="H292" s="348"/>
      <c r="I292" s="353"/>
      <c r="J292" s="352"/>
      <c r="K292" s="348"/>
    </row>
    <row r="293" spans="1:11" s="349" customFormat="1">
      <c r="A293" s="344" t="s">
        <v>61</v>
      </c>
      <c r="B293" s="350"/>
      <c r="C293" s="351"/>
      <c r="D293" s="346">
        <f t="shared" si="12"/>
        <v>0</v>
      </c>
      <c r="E293" s="346">
        <f t="shared" si="13"/>
        <v>0</v>
      </c>
      <c r="F293" s="346">
        <f t="shared" si="14"/>
        <v>0</v>
      </c>
      <c r="G293" s="354"/>
      <c r="H293" s="348"/>
      <c r="I293" s="353"/>
      <c r="J293" s="352"/>
      <c r="K293" s="348"/>
    </row>
    <row r="294" spans="1:11" s="349" customFormat="1">
      <c r="A294" s="344" t="s">
        <v>61</v>
      </c>
      <c r="B294" s="350"/>
      <c r="C294" s="351"/>
      <c r="D294" s="346">
        <f t="shared" si="12"/>
        <v>0</v>
      </c>
      <c r="E294" s="346">
        <f t="shared" si="13"/>
        <v>0</v>
      </c>
      <c r="F294" s="346">
        <f t="shared" si="14"/>
        <v>0</v>
      </c>
      <c r="G294" s="354"/>
      <c r="H294" s="348"/>
      <c r="I294" s="353"/>
      <c r="J294" s="352"/>
      <c r="K294" s="348"/>
    </row>
    <row r="295" spans="1:11" s="349" customFormat="1">
      <c r="A295" s="344" t="s">
        <v>61</v>
      </c>
      <c r="B295" s="350"/>
      <c r="C295" s="351"/>
      <c r="D295" s="346">
        <f t="shared" si="12"/>
        <v>0</v>
      </c>
      <c r="E295" s="346">
        <f t="shared" si="13"/>
        <v>0</v>
      </c>
      <c r="F295" s="346">
        <f t="shared" si="14"/>
        <v>0</v>
      </c>
      <c r="G295" s="354"/>
      <c r="H295" s="348"/>
      <c r="I295" s="353"/>
      <c r="J295" s="352"/>
      <c r="K295" s="348"/>
    </row>
    <row r="296" spans="1:11" s="349" customFormat="1">
      <c r="A296" s="344" t="s">
        <v>61</v>
      </c>
      <c r="B296" s="350"/>
      <c r="C296" s="351"/>
      <c r="D296" s="346">
        <f t="shared" si="12"/>
        <v>0</v>
      </c>
      <c r="E296" s="346">
        <f t="shared" si="13"/>
        <v>0</v>
      </c>
      <c r="F296" s="346">
        <f t="shared" si="14"/>
        <v>0</v>
      </c>
      <c r="G296" s="354"/>
      <c r="H296" s="348"/>
      <c r="I296" s="353"/>
      <c r="J296" s="352"/>
      <c r="K296" s="348"/>
    </row>
    <row r="297" spans="1:11" s="349" customFormat="1">
      <c r="A297" s="344" t="s">
        <v>61</v>
      </c>
      <c r="B297" s="350"/>
      <c r="C297" s="351"/>
      <c r="D297" s="346">
        <f t="shared" si="12"/>
        <v>0</v>
      </c>
      <c r="E297" s="346">
        <f t="shared" si="13"/>
        <v>0</v>
      </c>
      <c r="F297" s="346">
        <f t="shared" si="14"/>
        <v>0</v>
      </c>
      <c r="G297" s="354"/>
      <c r="H297" s="348"/>
      <c r="I297" s="353"/>
      <c r="J297" s="352"/>
      <c r="K297" s="348"/>
    </row>
    <row r="298" spans="1:11" s="349" customFormat="1">
      <c r="A298" s="344" t="s">
        <v>61</v>
      </c>
      <c r="B298" s="350"/>
      <c r="C298" s="351"/>
      <c r="D298" s="346">
        <f t="shared" si="12"/>
        <v>0</v>
      </c>
      <c r="E298" s="346">
        <f t="shared" si="13"/>
        <v>0</v>
      </c>
      <c r="F298" s="346">
        <f t="shared" si="14"/>
        <v>0</v>
      </c>
      <c r="G298" s="354"/>
      <c r="H298" s="348"/>
      <c r="I298" s="353"/>
      <c r="J298" s="352"/>
      <c r="K298" s="348"/>
    </row>
    <row r="299" spans="1:11" s="349" customFormat="1">
      <c r="A299" s="344" t="s">
        <v>61</v>
      </c>
      <c r="B299" s="350"/>
      <c r="C299" s="351"/>
      <c r="D299" s="346">
        <f t="shared" si="12"/>
        <v>0</v>
      </c>
      <c r="E299" s="346">
        <f t="shared" si="13"/>
        <v>0</v>
      </c>
      <c r="F299" s="346">
        <f t="shared" si="14"/>
        <v>0</v>
      </c>
      <c r="G299" s="354"/>
      <c r="H299" s="348"/>
      <c r="I299" s="353"/>
      <c r="J299" s="352"/>
      <c r="K299" s="348"/>
    </row>
    <row r="300" spans="1:11" s="349" customFormat="1">
      <c r="A300" s="344" t="s">
        <v>61</v>
      </c>
      <c r="B300" s="350"/>
      <c r="C300" s="351"/>
      <c r="D300" s="346">
        <f t="shared" si="12"/>
        <v>0</v>
      </c>
      <c r="E300" s="346">
        <f t="shared" si="13"/>
        <v>0</v>
      </c>
      <c r="F300" s="346">
        <f t="shared" si="14"/>
        <v>0</v>
      </c>
      <c r="G300" s="354"/>
      <c r="H300" s="348"/>
      <c r="I300" s="353"/>
      <c r="J300" s="352"/>
      <c r="K300" s="348"/>
    </row>
    <row r="301" spans="1:11" s="349" customFormat="1">
      <c r="A301" s="344" t="s">
        <v>61</v>
      </c>
      <c r="B301" s="350"/>
      <c r="C301" s="351"/>
      <c r="D301" s="346">
        <f t="shared" si="12"/>
        <v>0</v>
      </c>
      <c r="E301" s="346">
        <f t="shared" si="13"/>
        <v>0</v>
      </c>
      <c r="F301" s="346">
        <f t="shared" si="14"/>
        <v>0</v>
      </c>
      <c r="G301" s="354"/>
      <c r="H301" s="348"/>
      <c r="I301" s="353"/>
      <c r="J301" s="352"/>
      <c r="K301" s="348"/>
    </row>
    <row r="302" spans="1:11" s="349" customFormat="1">
      <c r="A302" s="344" t="s">
        <v>61</v>
      </c>
      <c r="B302" s="350"/>
      <c r="C302" s="351"/>
      <c r="D302" s="346">
        <f t="shared" si="12"/>
        <v>0</v>
      </c>
      <c r="E302" s="346">
        <f t="shared" si="13"/>
        <v>0</v>
      </c>
      <c r="F302" s="346">
        <f t="shared" si="14"/>
        <v>0</v>
      </c>
      <c r="G302" s="354"/>
      <c r="H302" s="348"/>
      <c r="I302" s="353"/>
      <c r="J302" s="352"/>
      <c r="K302" s="348"/>
    </row>
    <row r="303" spans="1:11" s="349" customFormat="1">
      <c r="A303" s="344" t="s">
        <v>61</v>
      </c>
      <c r="B303" s="350"/>
      <c r="C303" s="351"/>
      <c r="D303" s="346">
        <f t="shared" si="12"/>
        <v>0</v>
      </c>
      <c r="E303" s="346">
        <f t="shared" si="13"/>
        <v>0</v>
      </c>
      <c r="F303" s="346">
        <f t="shared" si="14"/>
        <v>0</v>
      </c>
      <c r="G303" s="354"/>
      <c r="H303" s="348"/>
      <c r="I303" s="353"/>
      <c r="J303" s="352"/>
      <c r="K303" s="348"/>
    </row>
    <row r="304" spans="1:11" s="349" customFormat="1">
      <c r="A304" s="344" t="s">
        <v>61</v>
      </c>
      <c r="B304" s="350"/>
      <c r="C304" s="351"/>
      <c r="D304" s="346">
        <f t="shared" si="12"/>
        <v>0</v>
      </c>
      <c r="E304" s="346">
        <f t="shared" si="13"/>
        <v>0</v>
      </c>
      <c r="F304" s="346">
        <f t="shared" si="14"/>
        <v>0</v>
      </c>
      <c r="G304" s="354"/>
      <c r="H304" s="348"/>
      <c r="I304" s="353"/>
      <c r="J304" s="352"/>
      <c r="K304" s="348"/>
    </row>
    <row r="305" spans="1:11" s="349" customFormat="1">
      <c r="A305" s="344" t="s">
        <v>61</v>
      </c>
      <c r="B305" s="350"/>
      <c r="C305" s="351"/>
      <c r="D305" s="346">
        <f t="shared" si="12"/>
        <v>0</v>
      </c>
      <c r="E305" s="346">
        <f t="shared" si="13"/>
        <v>0</v>
      </c>
      <c r="F305" s="346">
        <f t="shared" si="14"/>
        <v>0</v>
      </c>
      <c r="G305" s="354"/>
      <c r="H305" s="348"/>
      <c r="I305" s="353"/>
      <c r="J305" s="352"/>
      <c r="K305" s="348"/>
    </row>
    <row r="306" spans="1:11" s="349" customFormat="1">
      <c r="A306" s="344" t="s">
        <v>61</v>
      </c>
      <c r="B306" s="350"/>
      <c r="C306" s="351"/>
      <c r="D306" s="346">
        <f t="shared" si="12"/>
        <v>0</v>
      </c>
      <c r="E306" s="346">
        <f t="shared" si="13"/>
        <v>0</v>
      </c>
      <c r="F306" s="346">
        <f t="shared" si="14"/>
        <v>0</v>
      </c>
      <c r="G306" s="354"/>
      <c r="H306" s="348"/>
      <c r="I306" s="353"/>
      <c r="J306" s="352"/>
      <c r="K306" s="348"/>
    </row>
    <row r="307" spans="1:11" s="349" customFormat="1">
      <c r="A307" s="344" t="s">
        <v>61</v>
      </c>
      <c r="B307" s="350"/>
      <c r="C307" s="351"/>
      <c r="D307" s="346">
        <f t="shared" si="12"/>
        <v>0</v>
      </c>
      <c r="E307" s="346">
        <f t="shared" si="13"/>
        <v>0</v>
      </c>
      <c r="F307" s="346">
        <f t="shared" si="14"/>
        <v>0</v>
      </c>
      <c r="G307" s="354"/>
      <c r="H307" s="348"/>
      <c r="I307" s="353"/>
      <c r="J307" s="352"/>
      <c r="K307" s="348"/>
    </row>
    <row r="308" spans="1:11" s="349" customFormat="1">
      <c r="A308" s="344" t="s">
        <v>61</v>
      </c>
      <c r="B308" s="350"/>
      <c r="C308" s="351"/>
      <c r="D308" s="346">
        <f t="shared" si="12"/>
        <v>0</v>
      </c>
      <c r="E308" s="346">
        <f t="shared" si="13"/>
        <v>0</v>
      </c>
      <c r="F308" s="346">
        <f t="shared" si="14"/>
        <v>0</v>
      </c>
      <c r="G308" s="354"/>
      <c r="H308" s="348"/>
      <c r="I308" s="353"/>
      <c r="J308" s="352"/>
      <c r="K308" s="348"/>
    </row>
    <row r="309" spans="1:11" s="349" customFormat="1">
      <c r="A309" s="344" t="s">
        <v>61</v>
      </c>
      <c r="B309" s="350"/>
      <c r="C309" s="351"/>
      <c r="D309" s="346">
        <f t="shared" si="12"/>
        <v>0</v>
      </c>
      <c r="E309" s="346">
        <f t="shared" si="13"/>
        <v>0</v>
      </c>
      <c r="F309" s="346">
        <f t="shared" si="14"/>
        <v>0</v>
      </c>
      <c r="G309" s="354"/>
      <c r="H309" s="348"/>
      <c r="I309" s="353"/>
      <c r="J309" s="352"/>
      <c r="K309" s="348"/>
    </row>
    <row r="310" spans="1:11" s="349" customFormat="1">
      <c r="A310" s="344" t="s">
        <v>61</v>
      </c>
      <c r="B310" s="350"/>
      <c r="C310" s="351"/>
      <c r="D310" s="346">
        <f t="shared" si="12"/>
        <v>0</v>
      </c>
      <c r="E310" s="346">
        <f t="shared" si="13"/>
        <v>0</v>
      </c>
      <c r="F310" s="346">
        <f t="shared" si="14"/>
        <v>0</v>
      </c>
      <c r="G310" s="354"/>
      <c r="H310" s="348"/>
      <c r="I310" s="353"/>
      <c r="J310" s="352"/>
      <c r="K310" s="348"/>
    </row>
    <row r="311" spans="1:11" s="349" customFormat="1">
      <c r="A311" s="344" t="s">
        <v>61</v>
      </c>
      <c r="B311" s="350"/>
      <c r="C311" s="351"/>
      <c r="D311" s="346">
        <f t="shared" si="12"/>
        <v>0</v>
      </c>
      <c r="E311" s="346">
        <f t="shared" si="13"/>
        <v>0</v>
      </c>
      <c r="F311" s="346">
        <f t="shared" si="14"/>
        <v>0</v>
      </c>
      <c r="G311" s="354"/>
      <c r="H311" s="348"/>
      <c r="I311" s="353"/>
      <c r="J311" s="352"/>
      <c r="K311" s="348"/>
    </row>
    <row r="312" spans="1:11" s="349" customFormat="1">
      <c r="A312" s="344" t="s">
        <v>61</v>
      </c>
      <c r="B312" s="350"/>
      <c r="C312" s="351"/>
      <c r="D312" s="346">
        <f t="shared" si="12"/>
        <v>0</v>
      </c>
      <c r="E312" s="346">
        <f t="shared" si="13"/>
        <v>0</v>
      </c>
      <c r="F312" s="346">
        <f t="shared" si="14"/>
        <v>0</v>
      </c>
      <c r="G312" s="354"/>
      <c r="H312" s="348"/>
      <c r="I312" s="353"/>
      <c r="J312" s="352"/>
      <c r="K312" s="348"/>
    </row>
    <row r="313" spans="1:11" s="349" customFormat="1">
      <c r="A313" s="344" t="s">
        <v>61</v>
      </c>
      <c r="B313" s="350"/>
      <c r="C313" s="351"/>
      <c r="D313" s="346">
        <f t="shared" si="12"/>
        <v>0</v>
      </c>
      <c r="E313" s="346">
        <f t="shared" si="13"/>
        <v>0</v>
      </c>
      <c r="F313" s="346">
        <f t="shared" si="14"/>
        <v>0</v>
      </c>
      <c r="G313" s="354"/>
      <c r="H313" s="348"/>
      <c r="I313" s="355"/>
      <c r="J313" s="348"/>
      <c r="K313" s="348"/>
    </row>
    <row r="314" spans="1:11" s="349" customFormat="1">
      <c r="A314" s="344" t="s">
        <v>61</v>
      </c>
      <c r="B314" s="350"/>
      <c r="C314" s="351"/>
      <c r="D314" s="346">
        <f t="shared" si="12"/>
        <v>0</v>
      </c>
      <c r="E314" s="346">
        <f t="shared" si="13"/>
        <v>0</v>
      </c>
      <c r="F314" s="346">
        <f t="shared" si="14"/>
        <v>0</v>
      </c>
      <c r="G314" s="354"/>
      <c r="H314" s="348"/>
      <c r="I314" s="355"/>
      <c r="J314" s="348"/>
      <c r="K314" s="348"/>
    </row>
    <row r="315" spans="1:11" s="349" customFormat="1">
      <c r="A315" s="344" t="s">
        <v>61</v>
      </c>
      <c r="B315" s="350"/>
      <c r="C315" s="351"/>
      <c r="D315" s="346">
        <f t="shared" si="12"/>
        <v>0</v>
      </c>
      <c r="E315" s="346">
        <f t="shared" si="13"/>
        <v>0</v>
      </c>
      <c r="F315" s="346">
        <f t="shared" si="14"/>
        <v>0</v>
      </c>
      <c r="G315" s="354"/>
      <c r="H315" s="348"/>
      <c r="I315" s="355"/>
      <c r="J315" s="348"/>
      <c r="K315" s="348"/>
    </row>
    <row r="316" spans="1:11" s="349" customFormat="1">
      <c r="A316" s="344" t="s">
        <v>61</v>
      </c>
      <c r="B316" s="350"/>
      <c r="C316" s="351"/>
      <c r="D316" s="346">
        <f t="shared" si="12"/>
        <v>0</v>
      </c>
      <c r="E316" s="346">
        <f t="shared" si="13"/>
        <v>0</v>
      </c>
      <c r="F316" s="346">
        <f t="shared" si="14"/>
        <v>0</v>
      </c>
      <c r="G316" s="354"/>
      <c r="H316" s="348"/>
      <c r="I316" s="355"/>
      <c r="J316" s="348"/>
      <c r="K316" s="348"/>
    </row>
    <row r="317" spans="1:11" s="349" customFormat="1">
      <c r="A317" s="344" t="s">
        <v>61</v>
      </c>
      <c r="B317" s="350"/>
      <c r="C317" s="351"/>
      <c r="D317" s="346">
        <f t="shared" si="12"/>
        <v>0</v>
      </c>
      <c r="E317" s="346">
        <f t="shared" si="13"/>
        <v>0</v>
      </c>
      <c r="F317" s="346">
        <f t="shared" si="14"/>
        <v>0</v>
      </c>
      <c r="G317" s="354"/>
      <c r="H317" s="348"/>
      <c r="I317" s="355"/>
      <c r="J317" s="348"/>
      <c r="K317" s="348"/>
    </row>
    <row r="318" spans="1:11" s="349" customFormat="1">
      <c r="A318" s="344" t="s">
        <v>61</v>
      </c>
      <c r="B318" s="350"/>
      <c r="C318" s="351"/>
      <c r="D318" s="346">
        <f t="shared" si="12"/>
        <v>0</v>
      </c>
      <c r="E318" s="346">
        <f t="shared" si="13"/>
        <v>0</v>
      </c>
      <c r="F318" s="346">
        <f t="shared" si="14"/>
        <v>0</v>
      </c>
      <c r="G318" s="354"/>
      <c r="H318" s="348"/>
      <c r="I318" s="355"/>
      <c r="J318" s="348"/>
      <c r="K318" s="348"/>
    </row>
    <row r="319" spans="1:11" s="349" customFormat="1">
      <c r="A319" s="344" t="s">
        <v>61</v>
      </c>
      <c r="B319" s="350"/>
      <c r="C319" s="351"/>
      <c r="D319" s="346">
        <f t="shared" si="12"/>
        <v>0</v>
      </c>
      <c r="E319" s="346">
        <f t="shared" si="13"/>
        <v>0</v>
      </c>
      <c r="F319" s="346">
        <f t="shared" si="14"/>
        <v>0</v>
      </c>
      <c r="G319" s="354"/>
      <c r="H319" s="348"/>
      <c r="I319" s="355"/>
      <c r="J319" s="348"/>
      <c r="K319" s="348"/>
    </row>
    <row r="320" spans="1:11" s="349" customFormat="1">
      <c r="A320" s="344" t="s">
        <v>61</v>
      </c>
      <c r="B320" s="350"/>
      <c r="C320" s="351"/>
      <c r="D320" s="346">
        <f t="shared" si="12"/>
        <v>0</v>
      </c>
      <c r="E320" s="346">
        <f t="shared" si="13"/>
        <v>0</v>
      </c>
      <c r="F320" s="346">
        <f t="shared" si="14"/>
        <v>0</v>
      </c>
      <c r="G320" s="354"/>
      <c r="H320" s="348"/>
      <c r="I320" s="355"/>
      <c r="J320" s="348"/>
      <c r="K320" s="348"/>
    </row>
    <row r="321" spans="1:11" s="349" customFormat="1">
      <c r="A321" s="344" t="s">
        <v>61</v>
      </c>
      <c r="B321" s="350"/>
      <c r="C321" s="351"/>
      <c r="D321" s="346">
        <f t="shared" si="12"/>
        <v>0</v>
      </c>
      <c r="E321" s="346">
        <f t="shared" si="13"/>
        <v>0</v>
      </c>
      <c r="F321" s="346">
        <f t="shared" si="14"/>
        <v>0</v>
      </c>
      <c r="G321" s="354"/>
      <c r="H321" s="348"/>
      <c r="I321" s="355"/>
      <c r="J321" s="348"/>
      <c r="K321" s="348"/>
    </row>
    <row r="322" spans="1:11" s="349" customFormat="1">
      <c r="A322" s="344" t="s">
        <v>61</v>
      </c>
      <c r="B322" s="350"/>
      <c r="C322" s="351"/>
      <c r="D322" s="346">
        <f t="shared" si="12"/>
        <v>0</v>
      </c>
      <c r="E322" s="346">
        <f t="shared" si="13"/>
        <v>0</v>
      </c>
      <c r="F322" s="346">
        <f t="shared" si="14"/>
        <v>0</v>
      </c>
      <c r="G322" s="354"/>
      <c r="H322" s="348"/>
      <c r="I322" s="355"/>
      <c r="J322" s="348"/>
      <c r="K322" s="348"/>
    </row>
    <row r="323" spans="1:11" s="349" customFormat="1">
      <c r="A323" s="344" t="s">
        <v>61</v>
      </c>
      <c r="B323" s="350"/>
      <c r="C323" s="351"/>
      <c r="D323" s="346">
        <f t="shared" si="12"/>
        <v>0</v>
      </c>
      <c r="E323" s="346">
        <f t="shared" si="13"/>
        <v>0</v>
      </c>
      <c r="F323" s="346">
        <f t="shared" si="14"/>
        <v>0</v>
      </c>
      <c r="G323" s="354"/>
      <c r="H323" s="348"/>
      <c r="I323" s="355"/>
      <c r="J323" s="348"/>
      <c r="K323" s="348"/>
    </row>
    <row r="324" spans="1:11" s="349" customFormat="1">
      <c r="A324" s="344" t="s">
        <v>61</v>
      </c>
      <c r="B324" s="350"/>
      <c r="C324" s="351"/>
      <c r="D324" s="346">
        <f t="shared" si="12"/>
        <v>0</v>
      </c>
      <c r="E324" s="346">
        <f t="shared" si="13"/>
        <v>0</v>
      </c>
      <c r="F324" s="346">
        <f t="shared" si="14"/>
        <v>0</v>
      </c>
      <c r="G324" s="354"/>
      <c r="H324" s="348"/>
      <c r="I324" s="355"/>
      <c r="J324" s="348"/>
      <c r="K324" s="348"/>
    </row>
    <row r="325" spans="1:11" s="349" customFormat="1">
      <c r="A325" s="344" t="s">
        <v>61</v>
      </c>
      <c r="B325" s="350"/>
      <c r="C325" s="351"/>
      <c r="D325" s="346">
        <f t="shared" si="12"/>
        <v>0</v>
      </c>
      <c r="E325" s="346">
        <f t="shared" si="13"/>
        <v>0</v>
      </c>
      <c r="F325" s="346">
        <f t="shared" si="14"/>
        <v>0</v>
      </c>
      <c r="G325" s="354"/>
      <c r="H325" s="348"/>
      <c r="I325" s="355"/>
      <c r="J325" s="348"/>
      <c r="K325" s="348"/>
    </row>
    <row r="326" spans="1:11" s="349" customFormat="1">
      <c r="A326" s="344" t="s">
        <v>61</v>
      </c>
      <c r="B326" s="350"/>
      <c r="C326" s="351"/>
      <c r="D326" s="346">
        <f t="shared" si="12"/>
        <v>0</v>
      </c>
      <c r="E326" s="346">
        <f t="shared" si="13"/>
        <v>0</v>
      </c>
      <c r="F326" s="346">
        <f t="shared" si="14"/>
        <v>0</v>
      </c>
      <c r="G326" s="354"/>
      <c r="H326" s="348"/>
      <c r="I326" s="355"/>
      <c r="J326" s="348"/>
      <c r="K326" s="348"/>
    </row>
    <row r="327" spans="1:11" s="349" customFormat="1">
      <c r="A327" s="344" t="s">
        <v>61</v>
      </c>
      <c r="B327" s="350"/>
      <c r="C327" s="351"/>
      <c r="D327" s="346">
        <f t="shared" si="12"/>
        <v>0</v>
      </c>
      <c r="E327" s="346">
        <f t="shared" si="13"/>
        <v>0</v>
      </c>
      <c r="F327" s="346">
        <f t="shared" si="14"/>
        <v>0</v>
      </c>
      <c r="G327" s="354"/>
      <c r="H327" s="348"/>
      <c r="I327" s="355"/>
      <c r="J327" s="348"/>
      <c r="K327" s="348"/>
    </row>
    <row r="328" spans="1:11" s="349" customFormat="1">
      <c r="A328" s="344" t="s">
        <v>61</v>
      </c>
      <c r="B328" s="350"/>
      <c r="C328" s="351"/>
      <c r="D328" s="346">
        <f t="shared" si="12"/>
        <v>0</v>
      </c>
      <c r="E328" s="346">
        <f t="shared" si="13"/>
        <v>0</v>
      </c>
      <c r="F328" s="346">
        <f t="shared" si="14"/>
        <v>0</v>
      </c>
      <c r="G328" s="354"/>
      <c r="H328" s="348"/>
      <c r="I328" s="355"/>
      <c r="J328" s="348"/>
      <c r="K328" s="348"/>
    </row>
    <row r="329" spans="1:11" s="349" customFormat="1">
      <c r="A329" s="344" t="s">
        <v>61</v>
      </c>
      <c r="B329" s="350"/>
      <c r="C329" s="351"/>
      <c r="D329" s="346">
        <f t="shared" si="12"/>
        <v>0</v>
      </c>
      <c r="E329" s="346">
        <f t="shared" si="13"/>
        <v>0</v>
      </c>
      <c r="F329" s="346">
        <f t="shared" si="14"/>
        <v>0</v>
      </c>
      <c r="G329" s="354"/>
      <c r="H329" s="348"/>
      <c r="I329" s="355"/>
      <c r="J329" s="348"/>
      <c r="K329" s="348"/>
    </row>
    <row r="330" spans="1:11" s="349" customFormat="1">
      <c r="A330" s="344" t="s">
        <v>61</v>
      </c>
      <c r="B330" s="350"/>
      <c r="C330" s="351"/>
      <c r="D330" s="346">
        <f t="shared" si="12"/>
        <v>0</v>
      </c>
      <c r="E330" s="346">
        <f t="shared" si="13"/>
        <v>0</v>
      </c>
      <c r="F330" s="346">
        <f t="shared" si="14"/>
        <v>0</v>
      </c>
      <c r="G330" s="354"/>
      <c r="H330" s="348"/>
      <c r="I330" s="355"/>
      <c r="J330" s="348"/>
      <c r="K330" s="348"/>
    </row>
    <row r="331" spans="1:11" s="349" customFormat="1">
      <c r="A331" s="344" t="s">
        <v>61</v>
      </c>
      <c r="B331" s="350"/>
      <c r="C331" s="351"/>
      <c r="D331" s="346">
        <f t="shared" si="12"/>
        <v>0</v>
      </c>
      <c r="E331" s="346">
        <f t="shared" si="13"/>
        <v>0</v>
      </c>
      <c r="F331" s="346">
        <f t="shared" si="14"/>
        <v>0</v>
      </c>
      <c r="G331" s="354"/>
      <c r="H331" s="348"/>
      <c r="I331" s="355"/>
      <c r="J331" s="348"/>
      <c r="K331" s="348"/>
    </row>
    <row r="332" spans="1:11" s="349" customFormat="1">
      <c r="A332" s="344" t="s">
        <v>61</v>
      </c>
      <c r="B332" s="350"/>
      <c r="C332" s="351"/>
      <c r="D332" s="346">
        <f t="shared" si="12"/>
        <v>0</v>
      </c>
      <c r="E332" s="346">
        <f t="shared" si="13"/>
        <v>0</v>
      </c>
      <c r="F332" s="346">
        <f t="shared" si="14"/>
        <v>0</v>
      </c>
      <c r="G332" s="354"/>
      <c r="H332" s="348"/>
      <c r="I332" s="355"/>
      <c r="J332" s="348"/>
      <c r="K332" s="348"/>
    </row>
    <row r="333" spans="1:11" s="349" customFormat="1">
      <c r="A333" s="344" t="s">
        <v>61</v>
      </c>
      <c r="B333" s="350"/>
      <c r="C333" s="351"/>
      <c r="D333" s="346">
        <f t="shared" si="12"/>
        <v>0</v>
      </c>
      <c r="E333" s="346">
        <f t="shared" si="13"/>
        <v>0</v>
      </c>
      <c r="F333" s="346">
        <f t="shared" si="14"/>
        <v>0</v>
      </c>
      <c r="G333" s="354"/>
      <c r="H333" s="348"/>
      <c r="I333" s="355"/>
      <c r="J333" s="348"/>
      <c r="K333" s="348"/>
    </row>
    <row r="334" spans="1:11" s="349" customFormat="1">
      <c r="A334" s="344" t="s">
        <v>61</v>
      </c>
      <c r="B334" s="350"/>
      <c r="C334" s="351"/>
      <c r="D334" s="346">
        <f t="shared" si="12"/>
        <v>0</v>
      </c>
      <c r="E334" s="346">
        <f t="shared" si="13"/>
        <v>0</v>
      </c>
      <c r="F334" s="346">
        <f t="shared" si="14"/>
        <v>0</v>
      </c>
      <c r="G334" s="354"/>
      <c r="H334" s="348"/>
      <c r="I334" s="355"/>
      <c r="J334" s="348"/>
      <c r="K334" s="348"/>
    </row>
    <row r="335" spans="1:11" s="349" customFormat="1">
      <c r="A335" s="344" t="s">
        <v>61</v>
      </c>
      <c r="B335" s="350"/>
      <c r="C335" s="351"/>
      <c r="D335" s="346">
        <f t="shared" si="12"/>
        <v>0</v>
      </c>
      <c r="E335" s="346">
        <f t="shared" si="13"/>
        <v>0</v>
      </c>
      <c r="F335" s="346">
        <f t="shared" si="14"/>
        <v>0</v>
      </c>
      <c r="G335" s="354"/>
      <c r="H335" s="348"/>
      <c r="I335" s="355"/>
      <c r="J335" s="348"/>
      <c r="K335" s="348"/>
    </row>
    <row r="336" spans="1:11" s="349" customFormat="1">
      <c r="A336" s="344" t="s">
        <v>61</v>
      </c>
      <c r="B336" s="350"/>
      <c r="C336" s="351"/>
      <c r="D336" s="346">
        <f t="shared" ref="D336:D399" si="15">VLOOKUP(A336,H$15:K$509,2,FALSE)</f>
        <v>0</v>
      </c>
      <c r="E336" s="346">
        <f t="shared" ref="E336:E399" si="16">VLOOKUP(A336,H$15:K$509,3,FALSE)</f>
        <v>0</v>
      </c>
      <c r="F336" s="346">
        <f t="shared" ref="F336:F399" si="17">VLOOKUP(A336,H$15:K$509,4,FALSE)</f>
        <v>0</v>
      </c>
      <c r="G336" s="354"/>
      <c r="H336" s="348"/>
      <c r="I336" s="355"/>
      <c r="J336" s="348"/>
      <c r="K336" s="348"/>
    </row>
    <row r="337" spans="1:11" s="349" customFormat="1">
      <c r="A337" s="344" t="s">
        <v>61</v>
      </c>
      <c r="B337" s="350"/>
      <c r="C337" s="351"/>
      <c r="D337" s="346">
        <f t="shared" si="15"/>
        <v>0</v>
      </c>
      <c r="E337" s="346">
        <f t="shared" si="16"/>
        <v>0</v>
      </c>
      <c r="F337" s="346">
        <f t="shared" si="17"/>
        <v>0</v>
      </c>
      <c r="G337" s="354"/>
      <c r="H337" s="348"/>
      <c r="I337" s="355"/>
      <c r="J337" s="348"/>
      <c r="K337" s="348"/>
    </row>
    <row r="338" spans="1:11" s="349" customFormat="1">
      <c r="A338" s="344" t="s">
        <v>61</v>
      </c>
      <c r="B338" s="350"/>
      <c r="C338" s="351"/>
      <c r="D338" s="346">
        <f t="shared" si="15"/>
        <v>0</v>
      </c>
      <c r="E338" s="346">
        <f t="shared" si="16"/>
        <v>0</v>
      </c>
      <c r="F338" s="346">
        <f t="shared" si="17"/>
        <v>0</v>
      </c>
      <c r="G338" s="354"/>
      <c r="H338" s="348"/>
      <c r="I338" s="355"/>
      <c r="J338" s="348"/>
      <c r="K338" s="348"/>
    </row>
    <row r="339" spans="1:11" s="349" customFormat="1">
      <c r="A339" s="344" t="s">
        <v>61</v>
      </c>
      <c r="B339" s="350"/>
      <c r="C339" s="351"/>
      <c r="D339" s="346">
        <f t="shared" si="15"/>
        <v>0</v>
      </c>
      <c r="E339" s="346">
        <f t="shared" si="16"/>
        <v>0</v>
      </c>
      <c r="F339" s="346">
        <f t="shared" si="17"/>
        <v>0</v>
      </c>
      <c r="G339" s="354"/>
      <c r="H339" s="348"/>
      <c r="I339" s="355"/>
      <c r="J339" s="348"/>
      <c r="K339" s="348"/>
    </row>
    <row r="340" spans="1:11" s="349" customFormat="1">
      <c r="A340" s="344" t="s">
        <v>61</v>
      </c>
      <c r="B340" s="350"/>
      <c r="C340" s="351"/>
      <c r="D340" s="346">
        <f t="shared" si="15"/>
        <v>0</v>
      </c>
      <c r="E340" s="346">
        <f t="shared" si="16"/>
        <v>0</v>
      </c>
      <c r="F340" s="346">
        <f t="shared" si="17"/>
        <v>0</v>
      </c>
      <c r="G340" s="354"/>
      <c r="H340" s="348"/>
      <c r="I340" s="355"/>
      <c r="J340" s="348"/>
      <c r="K340" s="348"/>
    </row>
    <row r="341" spans="1:11" s="349" customFormat="1">
      <c r="A341" s="344" t="s">
        <v>61</v>
      </c>
      <c r="B341" s="350"/>
      <c r="C341" s="351"/>
      <c r="D341" s="346">
        <f t="shared" si="15"/>
        <v>0</v>
      </c>
      <c r="E341" s="346">
        <f t="shared" si="16"/>
        <v>0</v>
      </c>
      <c r="F341" s="346">
        <f t="shared" si="17"/>
        <v>0</v>
      </c>
      <c r="G341" s="354"/>
      <c r="H341" s="348"/>
      <c r="I341" s="355"/>
      <c r="J341" s="348"/>
      <c r="K341" s="348"/>
    </row>
    <row r="342" spans="1:11" s="349" customFormat="1">
      <c r="A342" s="344" t="s">
        <v>61</v>
      </c>
      <c r="B342" s="350"/>
      <c r="C342" s="351"/>
      <c r="D342" s="346">
        <f t="shared" si="15"/>
        <v>0</v>
      </c>
      <c r="E342" s="346">
        <f t="shared" si="16"/>
        <v>0</v>
      </c>
      <c r="F342" s="346">
        <f t="shared" si="17"/>
        <v>0</v>
      </c>
      <c r="G342" s="354"/>
      <c r="H342" s="348"/>
      <c r="I342" s="355"/>
      <c r="J342" s="348"/>
      <c r="K342" s="348"/>
    </row>
    <row r="343" spans="1:11" s="349" customFormat="1">
      <c r="A343" s="344" t="s">
        <v>61</v>
      </c>
      <c r="B343" s="350"/>
      <c r="C343" s="351"/>
      <c r="D343" s="346">
        <f t="shared" si="15"/>
        <v>0</v>
      </c>
      <c r="E343" s="346">
        <f t="shared" si="16"/>
        <v>0</v>
      </c>
      <c r="F343" s="346">
        <f t="shared" si="17"/>
        <v>0</v>
      </c>
      <c r="G343" s="354"/>
      <c r="H343" s="348"/>
      <c r="I343" s="355"/>
      <c r="J343" s="348"/>
      <c r="K343" s="348"/>
    </row>
    <row r="344" spans="1:11" s="349" customFormat="1">
      <c r="A344" s="344" t="s">
        <v>61</v>
      </c>
      <c r="B344" s="350"/>
      <c r="C344" s="351"/>
      <c r="D344" s="346">
        <f t="shared" si="15"/>
        <v>0</v>
      </c>
      <c r="E344" s="346">
        <f t="shared" si="16"/>
        <v>0</v>
      </c>
      <c r="F344" s="346">
        <f t="shared" si="17"/>
        <v>0</v>
      </c>
      <c r="G344" s="354"/>
      <c r="H344" s="348"/>
      <c r="I344" s="355"/>
      <c r="J344" s="348"/>
      <c r="K344" s="348"/>
    </row>
    <row r="345" spans="1:11" s="349" customFormat="1">
      <c r="A345" s="344" t="s">
        <v>61</v>
      </c>
      <c r="B345" s="350"/>
      <c r="C345" s="351"/>
      <c r="D345" s="346">
        <f t="shared" si="15"/>
        <v>0</v>
      </c>
      <c r="E345" s="346">
        <f t="shared" si="16"/>
        <v>0</v>
      </c>
      <c r="F345" s="346">
        <f t="shared" si="17"/>
        <v>0</v>
      </c>
      <c r="G345" s="354"/>
      <c r="H345" s="348"/>
      <c r="I345" s="355"/>
      <c r="J345" s="348"/>
      <c r="K345" s="348"/>
    </row>
    <row r="346" spans="1:11" s="349" customFormat="1">
      <c r="A346" s="344" t="s">
        <v>61</v>
      </c>
      <c r="B346" s="350"/>
      <c r="C346" s="351"/>
      <c r="D346" s="346">
        <f t="shared" si="15"/>
        <v>0</v>
      </c>
      <c r="E346" s="346">
        <f t="shared" si="16"/>
        <v>0</v>
      </c>
      <c r="F346" s="346">
        <f t="shared" si="17"/>
        <v>0</v>
      </c>
      <c r="G346" s="354"/>
      <c r="H346" s="348"/>
      <c r="I346" s="355"/>
      <c r="J346" s="348"/>
      <c r="K346" s="348"/>
    </row>
    <row r="347" spans="1:11" s="349" customFormat="1">
      <c r="A347" s="344" t="s">
        <v>61</v>
      </c>
      <c r="B347" s="350"/>
      <c r="C347" s="351"/>
      <c r="D347" s="346">
        <f t="shared" si="15"/>
        <v>0</v>
      </c>
      <c r="E347" s="346">
        <f t="shared" si="16"/>
        <v>0</v>
      </c>
      <c r="F347" s="346">
        <f t="shared" si="17"/>
        <v>0</v>
      </c>
      <c r="G347" s="354"/>
      <c r="H347" s="348"/>
      <c r="I347" s="355"/>
      <c r="J347" s="348"/>
      <c r="K347" s="348"/>
    </row>
    <row r="348" spans="1:11" s="349" customFormat="1">
      <c r="A348" s="344" t="s">
        <v>61</v>
      </c>
      <c r="B348" s="350"/>
      <c r="C348" s="351"/>
      <c r="D348" s="346">
        <f t="shared" si="15"/>
        <v>0</v>
      </c>
      <c r="E348" s="346">
        <f t="shared" si="16"/>
        <v>0</v>
      </c>
      <c r="F348" s="346">
        <f t="shared" si="17"/>
        <v>0</v>
      </c>
      <c r="G348" s="354"/>
      <c r="H348" s="348"/>
      <c r="I348" s="355"/>
      <c r="J348" s="348"/>
      <c r="K348" s="348"/>
    </row>
    <row r="349" spans="1:11" s="349" customFormat="1">
      <c r="A349" s="344" t="s">
        <v>61</v>
      </c>
      <c r="B349" s="350"/>
      <c r="C349" s="351"/>
      <c r="D349" s="346">
        <f t="shared" si="15"/>
        <v>0</v>
      </c>
      <c r="E349" s="346">
        <f t="shared" si="16"/>
        <v>0</v>
      </c>
      <c r="F349" s="346">
        <f t="shared" si="17"/>
        <v>0</v>
      </c>
      <c r="G349" s="354"/>
      <c r="H349" s="348"/>
      <c r="I349" s="355"/>
      <c r="J349" s="348"/>
      <c r="K349" s="348"/>
    </row>
    <row r="350" spans="1:11" s="349" customFormat="1">
      <c r="A350" s="344" t="s">
        <v>61</v>
      </c>
      <c r="B350" s="350"/>
      <c r="C350" s="351"/>
      <c r="D350" s="346">
        <f t="shared" si="15"/>
        <v>0</v>
      </c>
      <c r="E350" s="346">
        <f t="shared" si="16"/>
        <v>0</v>
      </c>
      <c r="F350" s="346">
        <f t="shared" si="17"/>
        <v>0</v>
      </c>
      <c r="G350" s="354"/>
      <c r="H350" s="348"/>
      <c r="I350" s="355"/>
      <c r="J350" s="348"/>
      <c r="K350" s="348"/>
    </row>
    <row r="351" spans="1:11" s="349" customFormat="1">
      <c r="A351" s="344" t="s">
        <v>61</v>
      </c>
      <c r="B351" s="350"/>
      <c r="C351" s="351"/>
      <c r="D351" s="346">
        <f t="shared" si="15"/>
        <v>0</v>
      </c>
      <c r="E351" s="346">
        <f t="shared" si="16"/>
        <v>0</v>
      </c>
      <c r="F351" s="346">
        <f t="shared" si="17"/>
        <v>0</v>
      </c>
      <c r="G351" s="354"/>
      <c r="H351" s="348"/>
      <c r="I351" s="355"/>
      <c r="J351" s="348"/>
      <c r="K351" s="348"/>
    </row>
    <row r="352" spans="1:11" s="349" customFormat="1">
      <c r="A352" s="344" t="s">
        <v>61</v>
      </c>
      <c r="B352" s="350"/>
      <c r="C352" s="351"/>
      <c r="D352" s="346">
        <f t="shared" si="15"/>
        <v>0</v>
      </c>
      <c r="E352" s="346">
        <f t="shared" si="16"/>
        <v>0</v>
      </c>
      <c r="F352" s="346">
        <f t="shared" si="17"/>
        <v>0</v>
      </c>
      <c r="G352" s="354"/>
      <c r="H352" s="348"/>
      <c r="I352" s="355"/>
      <c r="J352" s="348"/>
      <c r="K352" s="348"/>
    </row>
    <row r="353" spans="1:11" s="349" customFormat="1">
      <c r="A353" s="344" t="s">
        <v>61</v>
      </c>
      <c r="B353" s="350"/>
      <c r="C353" s="351"/>
      <c r="D353" s="346">
        <f t="shared" si="15"/>
        <v>0</v>
      </c>
      <c r="E353" s="346">
        <f t="shared" si="16"/>
        <v>0</v>
      </c>
      <c r="F353" s="346">
        <f t="shared" si="17"/>
        <v>0</v>
      </c>
      <c r="G353" s="354"/>
      <c r="H353" s="348"/>
      <c r="I353" s="355"/>
      <c r="J353" s="348"/>
      <c r="K353" s="348"/>
    </row>
    <row r="354" spans="1:11" s="349" customFormat="1">
      <c r="A354" s="344" t="s">
        <v>61</v>
      </c>
      <c r="B354" s="350"/>
      <c r="C354" s="351"/>
      <c r="D354" s="346">
        <f t="shared" si="15"/>
        <v>0</v>
      </c>
      <c r="E354" s="346">
        <f t="shared" si="16"/>
        <v>0</v>
      </c>
      <c r="F354" s="346">
        <f t="shared" si="17"/>
        <v>0</v>
      </c>
      <c r="G354" s="354"/>
      <c r="H354" s="348"/>
      <c r="I354" s="355"/>
      <c r="J354" s="348"/>
      <c r="K354" s="348"/>
    </row>
    <row r="355" spans="1:11" s="349" customFormat="1">
      <c r="A355" s="344" t="s">
        <v>61</v>
      </c>
      <c r="B355" s="350"/>
      <c r="C355" s="351"/>
      <c r="D355" s="346">
        <f t="shared" si="15"/>
        <v>0</v>
      </c>
      <c r="E355" s="346">
        <f t="shared" si="16"/>
        <v>0</v>
      </c>
      <c r="F355" s="346">
        <f t="shared" si="17"/>
        <v>0</v>
      </c>
      <c r="G355" s="354"/>
      <c r="H355" s="348"/>
      <c r="I355" s="355"/>
      <c r="J355" s="348"/>
      <c r="K355" s="348"/>
    </row>
    <row r="356" spans="1:11" s="349" customFormat="1">
      <c r="A356" s="344" t="s">
        <v>61</v>
      </c>
      <c r="B356" s="350"/>
      <c r="C356" s="351"/>
      <c r="D356" s="346">
        <f t="shared" si="15"/>
        <v>0</v>
      </c>
      <c r="E356" s="346">
        <f t="shared" si="16"/>
        <v>0</v>
      </c>
      <c r="F356" s="346">
        <f t="shared" si="17"/>
        <v>0</v>
      </c>
      <c r="G356" s="354"/>
      <c r="H356" s="348"/>
      <c r="I356" s="355"/>
      <c r="J356" s="348"/>
      <c r="K356" s="348"/>
    </row>
    <row r="357" spans="1:11" s="349" customFormat="1">
      <c r="A357" s="344" t="s">
        <v>61</v>
      </c>
      <c r="B357" s="350"/>
      <c r="C357" s="351"/>
      <c r="D357" s="346">
        <f t="shared" si="15"/>
        <v>0</v>
      </c>
      <c r="E357" s="346">
        <f t="shared" si="16"/>
        <v>0</v>
      </c>
      <c r="F357" s="346">
        <f t="shared" si="17"/>
        <v>0</v>
      </c>
      <c r="G357" s="354"/>
      <c r="H357" s="348"/>
      <c r="I357" s="355"/>
      <c r="J357" s="348"/>
      <c r="K357" s="348"/>
    </row>
    <row r="358" spans="1:11" s="349" customFormat="1">
      <c r="A358" s="344" t="s">
        <v>61</v>
      </c>
      <c r="B358" s="350"/>
      <c r="C358" s="351"/>
      <c r="D358" s="346">
        <f t="shared" si="15"/>
        <v>0</v>
      </c>
      <c r="E358" s="346">
        <f t="shared" si="16"/>
        <v>0</v>
      </c>
      <c r="F358" s="346">
        <f t="shared" si="17"/>
        <v>0</v>
      </c>
      <c r="G358" s="354"/>
      <c r="H358" s="348"/>
      <c r="I358" s="355"/>
      <c r="J358" s="348"/>
      <c r="K358" s="348"/>
    </row>
    <row r="359" spans="1:11" s="349" customFormat="1">
      <c r="A359" s="344" t="s">
        <v>61</v>
      </c>
      <c r="B359" s="350"/>
      <c r="C359" s="351"/>
      <c r="D359" s="346">
        <f t="shared" si="15"/>
        <v>0</v>
      </c>
      <c r="E359" s="346">
        <f t="shared" si="16"/>
        <v>0</v>
      </c>
      <c r="F359" s="346">
        <f t="shared" si="17"/>
        <v>0</v>
      </c>
      <c r="G359" s="354"/>
      <c r="H359" s="348"/>
      <c r="I359" s="355"/>
      <c r="J359" s="348"/>
      <c r="K359" s="348"/>
    </row>
    <row r="360" spans="1:11" s="349" customFormat="1">
      <c r="A360" s="344" t="s">
        <v>61</v>
      </c>
      <c r="B360" s="350"/>
      <c r="C360" s="351"/>
      <c r="D360" s="346">
        <f t="shared" si="15"/>
        <v>0</v>
      </c>
      <c r="E360" s="346">
        <f t="shared" si="16"/>
        <v>0</v>
      </c>
      <c r="F360" s="346">
        <f t="shared" si="17"/>
        <v>0</v>
      </c>
      <c r="G360" s="354"/>
      <c r="H360" s="348"/>
      <c r="I360" s="355"/>
      <c r="J360" s="348"/>
      <c r="K360" s="348"/>
    </row>
    <row r="361" spans="1:11" s="349" customFormat="1">
      <c r="A361" s="344" t="s">
        <v>61</v>
      </c>
      <c r="B361" s="350"/>
      <c r="C361" s="351"/>
      <c r="D361" s="346">
        <f t="shared" si="15"/>
        <v>0</v>
      </c>
      <c r="E361" s="346">
        <f t="shared" si="16"/>
        <v>0</v>
      </c>
      <c r="F361" s="346">
        <f t="shared" si="17"/>
        <v>0</v>
      </c>
      <c r="G361" s="354"/>
      <c r="H361" s="348"/>
      <c r="I361" s="355"/>
      <c r="J361" s="348"/>
      <c r="K361" s="348"/>
    </row>
    <row r="362" spans="1:11" s="349" customFormat="1">
      <c r="A362" s="344" t="s">
        <v>61</v>
      </c>
      <c r="B362" s="350"/>
      <c r="C362" s="351"/>
      <c r="D362" s="346">
        <f t="shared" si="15"/>
        <v>0</v>
      </c>
      <c r="E362" s="346">
        <f t="shared" si="16"/>
        <v>0</v>
      </c>
      <c r="F362" s="346">
        <f t="shared" si="17"/>
        <v>0</v>
      </c>
      <c r="G362" s="354"/>
      <c r="H362" s="348"/>
      <c r="I362" s="355"/>
      <c r="J362" s="348"/>
      <c r="K362" s="348"/>
    </row>
    <row r="363" spans="1:11" s="349" customFormat="1">
      <c r="A363" s="344" t="s">
        <v>61</v>
      </c>
      <c r="B363" s="350"/>
      <c r="C363" s="351"/>
      <c r="D363" s="346">
        <f t="shared" si="15"/>
        <v>0</v>
      </c>
      <c r="E363" s="346">
        <f t="shared" si="16"/>
        <v>0</v>
      </c>
      <c r="F363" s="346">
        <f t="shared" si="17"/>
        <v>0</v>
      </c>
      <c r="G363" s="354"/>
      <c r="H363" s="348"/>
      <c r="I363" s="355"/>
      <c r="J363" s="348"/>
      <c r="K363" s="348"/>
    </row>
    <row r="364" spans="1:11" s="349" customFormat="1">
      <c r="A364" s="344" t="s">
        <v>61</v>
      </c>
      <c r="B364" s="350"/>
      <c r="C364" s="351"/>
      <c r="D364" s="346">
        <f t="shared" si="15"/>
        <v>0</v>
      </c>
      <c r="E364" s="346">
        <f t="shared" si="16"/>
        <v>0</v>
      </c>
      <c r="F364" s="346">
        <f t="shared" si="17"/>
        <v>0</v>
      </c>
      <c r="G364" s="354"/>
      <c r="H364" s="348"/>
      <c r="I364" s="355"/>
      <c r="J364" s="348"/>
      <c r="K364" s="348"/>
    </row>
    <row r="365" spans="1:11" s="349" customFormat="1">
      <c r="A365" s="344" t="s">
        <v>61</v>
      </c>
      <c r="B365" s="350"/>
      <c r="C365" s="351"/>
      <c r="D365" s="346">
        <f t="shared" si="15"/>
        <v>0</v>
      </c>
      <c r="E365" s="346">
        <f t="shared" si="16"/>
        <v>0</v>
      </c>
      <c r="F365" s="346">
        <f t="shared" si="17"/>
        <v>0</v>
      </c>
      <c r="G365" s="354"/>
      <c r="H365" s="348"/>
      <c r="I365" s="355"/>
      <c r="J365" s="348"/>
      <c r="K365" s="348"/>
    </row>
    <row r="366" spans="1:11" s="349" customFormat="1">
      <c r="A366" s="344" t="s">
        <v>61</v>
      </c>
      <c r="B366" s="350"/>
      <c r="C366" s="351"/>
      <c r="D366" s="346">
        <f t="shared" si="15"/>
        <v>0</v>
      </c>
      <c r="E366" s="346">
        <f t="shared" si="16"/>
        <v>0</v>
      </c>
      <c r="F366" s="346">
        <f t="shared" si="17"/>
        <v>0</v>
      </c>
      <c r="G366" s="354"/>
      <c r="H366" s="348"/>
      <c r="I366" s="355"/>
      <c r="J366" s="348"/>
      <c r="K366" s="348"/>
    </row>
    <row r="367" spans="1:11" s="349" customFormat="1">
      <c r="A367" s="344" t="s">
        <v>61</v>
      </c>
      <c r="B367" s="350"/>
      <c r="C367" s="351"/>
      <c r="D367" s="346">
        <f t="shared" si="15"/>
        <v>0</v>
      </c>
      <c r="E367" s="346">
        <f t="shared" si="16"/>
        <v>0</v>
      </c>
      <c r="F367" s="346">
        <f t="shared" si="17"/>
        <v>0</v>
      </c>
      <c r="G367" s="354"/>
      <c r="H367" s="348"/>
      <c r="I367" s="355"/>
      <c r="J367" s="348"/>
      <c r="K367" s="348"/>
    </row>
    <row r="368" spans="1:11" s="349" customFormat="1">
      <c r="A368" s="344" t="s">
        <v>61</v>
      </c>
      <c r="B368" s="350"/>
      <c r="C368" s="351"/>
      <c r="D368" s="346">
        <f t="shared" si="15"/>
        <v>0</v>
      </c>
      <c r="E368" s="346">
        <f t="shared" si="16"/>
        <v>0</v>
      </c>
      <c r="F368" s="346">
        <f t="shared" si="17"/>
        <v>0</v>
      </c>
      <c r="G368" s="354"/>
      <c r="H368" s="348"/>
      <c r="I368" s="355"/>
      <c r="J368" s="348"/>
      <c r="K368" s="348"/>
    </row>
    <row r="369" spans="1:11" s="349" customFormat="1">
      <c r="A369" s="344" t="s">
        <v>61</v>
      </c>
      <c r="B369" s="350"/>
      <c r="C369" s="351"/>
      <c r="D369" s="346">
        <f t="shared" si="15"/>
        <v>0</v>
      </c>
      <c r="E369" s="346">
        <f t="shared" si="16"/>
        <v>0</v>
      </c>
      <c r="F369" s="346">
        <f t="shared" si="17"/>
        <v>0</v>
      </c>
      <c r="G369" s="354"/>
      <c r="H369" s="348"/>
      <c r="I369" s="355"/>
      <c r="J369" s="348"/>
      <c r="K369" s="348"/>
    </row>
    <row r="370" spans="1:11" s="349" customFormat="1">
      <c r="A370" s="344" t="s">
        <v>61</v>
      </c>
      <c r="B370" s="350"/>
      <c r="C370" s="351"/>
      <c r="D370" s="346">
        <f t="shared" si="15"/>
        <v>0</v>
      </c>
      <c r="E370" s="346">
        <f t="shared" si="16"/>
        <v>0</v>
      </c>
      <c r="F370" s="346">
        <f t="shared" si="17"/>
        <v>0</v>
      </c>
      <c r="G370" s="354"/>
      <c r="H370" s="348"/>
      <c r="I370" s="355"/>
      <c r="J370" s="348"/>
      <c r="K370" s="348"/>
    </row>
    <row r="371" spans="1:11" s="349" customFormat="1">
      <c r="A371" s="344" t="s">
        <v>61</v>
      </c>
      <c r="B371" s="350"/>
      <c r="C371" s="351"/>
      <c r="D371" s="346">
        <f t="shared" si="15"/>
        <v>0</v>
      </c>
      <c r="E371" s="346">
        <f t="shared" si="16"/>
        <v>0</v>
      </c>
      <c r="F371" s="346">
        <f t="shared" si="17"/>
        <v>0</v>
      </c>
      <c r="G371" s="354"/>
      <c r="H371" s="348"/>
      <c r="I371" s="355"/>
      <c r="J371" s="348"/>
      <c r="K371" s="348"/>
    </row>
    <row r="372" spans="1:11" s="349" customFormat="1">
      <c r="A372" s="344" t="s">
        <v>61</v>
      </c>
      <c r="B372" s="350"/>
      <c r="C372" s="351"/>
      <c r="D372" s="346">
        <f t="shared" si="15"/>
        <v>0</v>
      </c>
      <c r="E372" s="346">
        <f t="shared" si="16"/>
        <v>0</v>
      </c>
      <c r="F372" s="346">
        <f t="shared" si="17"/>
        <v>0</v>
      </c>
      <c r="G372" s="354"/>
      <c r="H372" s="348"/>
      <c r="I372" s="355"/>
      <c r="J372" s="348"/>
      <c r="K372" s="348"/>
    </row>
    <row r="373" spans="1:11" s="349" customFormat="1">
      <c r="A373" s="344" t="s">
        <v>61</v>
      </c>
      <c r="B373" s="350"/>
      <c r="C373" s="351"/>
      <c r="D373" s="346">
        <f t="shared" si="15"/>
        <v>0</v>
      </c>
      <c r="E373" s="346">
        <f t="shared" si="16"/>
        <v>0</v>
      </c>
      <c r="F373" s="346">
        <f t="shared" si="17"/>
        <v>0</v>
      </c>
      <c r="G373" s="354"/>
      <c r="H373" s="348"/>
      <c r="I373" s="355"/>
      <c r="J373" s="348"/>
      <c r="K373" s="348"/>
    </row>
    <row r="374" spans="1:11" s="349" customFormat="1">
      <c r="A374" s="344" t="s">
        <v>61</v>
      </c>
      <c r="B374" s="350"/>
      <c r="C374" s="351"/>
      <c r="D374" s="346">
        <f t="shared" si="15"/>
        <v>0</v>
      </c>
      <c r="E374" s="346">
        <f t="shared" si="16"/>
        <v>0</v>
      </c>
      <c r="F374" s="346">
        <f t="shared" si="17"/>
        <v>0</v>
      </c>
      <c r="G374" s="354"/>
      <c r="H374" s="348"/>
      <c r="I374" s="355"/>
      <c r="J374" s="348"/>
      <c r="K374" s="348"/>
    </row>
    <row r="375" spans="1:11" s="349" customFormat="1">
      <c r="A375" s="344" t="s">
        <v>61</v>
      </c>
      <c r="B375" s="350"/>
      <c r="C375" s="351"/>
      <c r="D375" s="346">
        <f t="shared" si="15"/>
        <v>0</v>
      </c>
      <c r="E375" s="346">
        <f t="shared" si="16"/>
        <v>0</v>
      </c>
      <c r="F375" s="346">
        <f t="shared" si="17"/>
        <v>0</v>
      </c>
      <c r="G375" s="354"/>
      <c r="H375" s="348"/>
      <c r="I375" s="355"/>
      <c r="J375" s="348"/>
      <c r="K375" s="348"/>
    </row>
    <row r="376" spans="1:11" s="349" customFormat="1">
      <c r="A376" s="344" t="s">
        <v>61</v>
      </c>
      <c r="B376" s="350"/>
      <c r="C376" s="351"/>
      <c r="D376" s="346">
        <f t="shared" si="15"/>
        <v>0</v>
      </c>
      <c r="E376" s="346">
        <f t="shared" si="16"/>
        <v>0</v>
      </c>
      <c r="F376" s="346">
        <f t="shared" si="17"/>
        <v>0</v>
      </c>
      <c r="G376" s="354"/>
      <c r="H376" s="348"/>
      <c r="I376" s="355"/>
      <c r="J376" s="348"/>
      <c r="K376" s="348"/>
    </row>
    <row r="377" spans="1:11" s="349" customFormat="1">
      <c r="A377" s="344" t="s">
        <v>61</v>
      </c>
      <c r="B377" s="350"/>
      <c r="C377" s="351"/>
      <c r="D377" s="346">
        <f t="shared" si="15"/>
        <v>0</v>
      </c>
      <c r="E377" s="346">
        <f t="shared" si="16"/>
        <v>0</v>
      </c>
      <c r="F377" s="346">
        <f t="shared" si="17"/>
        <v>0</v>
      </c>
      <c r="G377" s="354"/>
      <c r="H377" s="348"/>
      <c r="I377" s="355"/>
      <c r="J377" s="348"/>
      <c r="K377" s="348"/>
    </row>
    <row r="378" spans="1:11" s="349" customFormat="1">
      <c r="A378" s="344" t="s">
        <v>61</v>
      </c>
      <c r="B378" s="350"/>
      <c r="C378" s="351"/>
      <c r="D378" s="346">
        <f t="shared" si="15"/>
        <v>0</v>
      </c>
      <c r="E378" s="346">
        <f t="shared" si="16"/>
        <v>0</v>
      </c>
      <c r="F378" s="346">
        <f t="shared" si="17"/>
        <v>0</v>
      </c>
      <c r="G378" s="354"/>
      <c r="H378" s="348"/>
      <c r="I378" s="355"/>
      <c r="J378" s="348"/>
      <c r="K378" s="348"/>
    </row>
    <row r="379" spans="1:11" s="349" customFormat="1">
      <c r="A379" s="344" t="s">
        <v>61</v>
      </c>
      <c r="B379" s="350"/>
      <c r="C379" s="351"/>
      <c r="D379" s="346">
        <f t="shared" si="15"/>
        <v>0</v>
      </c>
      <c r="E379" s="346">
        <f t="shared" si="16"/>
        <v>0</v>
      </c>
      <c r="F379" s="346">
        <f t="shared" si="17"/>
        <v>0</v>
      </c>
      <c r="G379" s="354"/>
      <c r="H379" s="348"/>
      <c r="I379" s="355"/>
      <c r="J379" s="348"/>
      <c r="K379" s="348"/>
    </row>
    <row r="380" spans="1:11" s="349" customFormat="1">
      <c r="A380" s="344" t="s">
        <v>61</v>
      </c>
      <c r="B380" s="350"/>
      <c r="C380" s="351"/>
      <c r="D380" s="346">
        <f t="shared" si="15"/>
        <v>0</v>
      </c>
      <c r="E380" s="346">
        <f t="shared" si="16"/>
        <v>0</v>
      </c>
      <c r="F380" s="346">
        <f t="shared" si="17"/>
        <v>0</v>
      </c>
      <c r="G380" s="354"/>
      <c r="H380" s="348"/>
      <c r="I380" s="355"/>
      <c r="J380" s="348"/>
      <c r="K380" s="348"/>
    </row>
    <row r="381" spans="1:11" s="349" customFormat="1">
      <c r="A381" s="344" t="s">
        <v>61</v>
      </c>
      <c r="B381" s="350"/>
      <c r="C381" s="351"/>
      <c r="D381" s="346">
        <f t="shared" si="15"/>
        <v>0</v>
      </c>
      <c r="E381" s="346">
        <f t="shared" si="16"/>
        <v>0</v>
      </c>
      <c r="F381" s="346">
        <f t="shared" si="17"/>
        <v>0</v>
      </c>
      <c r="G381" s="354"/>
      <c r="H381" s="348"/>
      <c r="I381" s="355"/>
      <c r="J381" s="348"/>
      <c r="K381" s="348"/>
    </row>
    <row r="382" spans="1:11" s="349" customFormat="1">
      <c r="A382" s="344" t="s">
        <v>61</v>
      </c>
      <c r="B382" s="350"/>
      <c r="C382" s="351"/>
      <c r="D382" s="346">
        <f t="shared" si="15"/>
        <v>0</v>
      </c>
      <c r="E382" s="346">
        <f t="shared" si="16"/>
        <v>0</v>
      </c>
      <c r="F382" s="346">
        <f t="shared" si="17"/>
        <v>0</v>
      </c>
      <c r="G382" s="354"/>
      <c r="H382" s="348"/>
      <c r="I382" s="355"/>
      <c r="J382" s="348"/>
      <c r="K382" s="348"/>
    </row>
    <row r="383" spans="1:11" s="349" customFormat="1">
      <c r="A383" s="344" t="s">
        <v>61</v>
      </c>
      <c r="B383" s="350"/>
      <c r="C383" s="351"/>
      <c r="D383" s="346">
        <f t="shared" si="15"/>
        <v>0</v>
      </c>
      <c r="E383" s="346">
        <f t="shared" si="16"/>
        <v>0</v>
      </c>
      <c r="F383" s="346">
        <f t="shared" si="17"/>
        <v>0</v>
      </c>
      <c r="G383" s="354"/>
      <c r="H383" s="348"/>
      <c r="I383" s="355"/>
      <c r="J383" s="348"/>
      <c r="K383" s="348"/>
    </row>
    <row r="384" spans="1:11" s="349" customFormat="1">
      <c r="A384" s="344" t="s">
        <v>61</v>
      </c>
      <c r="B384" s="350"/>
      <c r="C384" s="351"/>
      <c r="D384" s="346">
        <f t="shared" si="15"/>
        <v>0</v>
      </c>
      <c r="E384" s="346">
        <f t="shared" si="16"/>
        <v>0</v>
      </c>
      <c r="F384" s="346">
        <f t="shared" si="17"/>
        <v>0</v>
      </c>
      <c r="G384" s="354"/>
      <c r="H384" s="348"/>
      <c r="I384" s="355"/>
      <c r="J384" s="348"/>
      <c r="K384" s="348"/>
    </row>
    <row r="385" spans="1:11" s="349" customFormat="1">
      <c r="A385" s="344" t="s">
        <v>61</v>
      </c>
      <c r="B385" s="350"/>
      <c r="C385" s="351"/>
      <c r="D385" s="346">
        <f t="shared" si="15"/>
        <v>0</v>
      </c>
      <c r="E385" s="346">
        <f t="shared" si="16"/>
        <v>0</v>
      </c>
      <c r="F385" s="346">
        <f t="shared" si="17"/>
        <v>0</v>
      </c>
      <c r="G385" s="354"/>
      <c r="H385" s="348"/>
      <c r="I385" s="355"/>
      <c r="J385" s="348"/>
      <c r="K385" s="348"/>
    </row>
    <row r="386" spans="1:11" s="349" customFormat="1">
      <c r="A386" s="344" t="s">
        <v>61</v>
      </c>
      <c r="B386" s="350"/>
      <c r="C386" s="351"/>
      <c r="D386" s="346">
        <f t="shared" si="15"/>
        <v>0</v>
      </c>
      <c r="E386" s="346">
        <f t="shared" si="16"/>
        <v>0</v>
      </c>
      <c r="F386" s="346">
        <f t="shared" si="17"/>
        <v>0</v>
      </c>
      <c r="G386" s="354"/>
      <c r="H386" s="348"/>
      <c r="I386" s="355"/>
      <c r="J386" s="348"/>
      <c r="K386" s="348"/>
    </row>
    <row r="387" spans="1:11" s="349" customFormat="1">
      <c r="A387" s="344" t="s">
        <v>61</v>
      </c>
      <c r="B387" s="350"/>
      <c r="C387" s="351"/>
      <c r="D387" s="346">
        <f t="shared" si="15"/>
        <v>0</v>
      </c>
      <c r="E387" s="346">
        <f t="shared" si="16"/>
        <v>0</v>
      </c>
      <c r="F387" s="346">
        <f t="shared" si="17"/>
        <v>0</v>
      </c>
      <c r="G387" s="354"/>
      <c r="H387" s="348"/>
      <c r="I387" s="355"/>
      <c r="J387" s="348"/>
      <c r="K387" s="348"/>
    </row>
    <row r="388" spans="1:11" s="349" customFormat="1">
      <c r="A388" s="344" t="s">
        <v>61</v>
      </c>
      <c r="B388" s="350"/>
      <c r="C388" s="351"/>
      <c r="D388" s="346">
        <f t="shared" si="15"/>
        <v>0</v>
      </c>
      <c r="E388" s="346">
        <f t="shared" si="16"/>
        <v>0</v>
      </c>
      <c r="F388" s="346">
        <f t="shared" si="17"/>
        <v>0</v>
      </c>
      <c r="G388" s="354"/>
      <c r="H388" s="348"/>
      <c r="I388" s="355"/>
      <c r="J388" s="348"/>
      <c r="K388" s="348"/>
    </row>
    <row r="389" spans="1:11" s="349" customFormat="1">
      <c r="A389" s="344" t="s">
        <v>61</v>
      </c>
      <c r="B389" s="350"/>
      <c r="C389" s="351"/>
      <c r="D389" s="346">
        <f t="shared" si="15"/>
        <v>0</v>
      </c>
      <c r="E389" s="346">
        <f t="shared" si="16"/>
        <v>0</v>
      </c>
      <c r="F389" s="346">
        <f t="shared" si="17"/>
        <v>0</v>
      </c>
      <c r="G389" s="354"/>
      <c r="H389" s="348"/>
      <c r="I389" s="355"/>
      <c r="J389" s="348"/>
      <c r="K389" s="348"/>
    </row>
    <row r="390" spans="1:11" s="349" customFormat="1">
      <c r="A390" s="344" t="s">
        <v>61</v>
      </c>
      <c r="B390" s="350"/>
      <c r="C390" s="351"/>
      <c r="D390" s="346">
        <f t="shared" si="15"/>
        <v>0</v>
      </c>
      <c r="E390" s="346">
        <f t="shared" si="16"/>
        <v>0</v>
      </c>
      <c r="F390" s="346">
        <f t="shared" si="17"/>
        <v>0</v>
      </c>
      <c r="G390" s="354"/>
      <c r="H390" s="348"/>
      <c r="I390" s="355"/>
      <c r="J390" s="348"/>
      <c r="K390" s="348"/>
    </row>
    <row r="391" spans="1:11" s="349" customFormat="1">
      <c r="A391" s="344" t="s">
        <v>61</v>
      </c>
      <c r="B391" s="350"/>
      <c r="C391" s="351"/>
      <c r="D391" s="346">
        <f t="shared" si="15"/>
        <v>0</v>
      </c>
      <c r="E391" s="346">
        <f t="shared" si="16"/>
        <v>0</v>
      </c>
      <c r="F391" s="346">
        <f t="shared" si="17"/>
        <v>0</v>
      </c>
      <c r="G391" s="354"/>
      <c r="H391" s="348"/>
      <c r="I391" s="355"/>
      <c r="J391" s="348"/>
      <c r="K391" s="348"/>
    </row>
    <row r="392" spans="1:11" s="349" customFormat="1">
      <c r="A392" s="344" t="s">
        <v>61</v>
      </c>
      <c r="B392" s="350"/>
      <c r="C392" s="351"/>
      <c r="D392" s="346">
        <f t="shared" si="15"/>
        <v>0</v>
      </c>
      <c r="E392" s="346">
        <f t="shared" si="16"/>
        <v>0</v>
      </c>
      <c r="F392" s="346">
        <f t="shared" si="17"/>
        <v>0</v>
      </c>
      <c r="G392" s="354"/>
      <c r="H392" s="348"/>
      <c r="I392" s="355"/>
      <c r="J392" s="348"/>
      <c r="K392" s="348"/>
    </row>
    <row r="393" spans="1:11" s="349" customFormat="1">
      <c r="A393" s="344" t="s">
        <v>61</v>
      </c>
      <c r="B393" s="350"/>
      <c r="C393" s="351"/>
      <c r="D393" s="346">
        <f t="shared" si="15"/>
        <v>0</v>
      </c>
      <c r="E393" s="346">
        <f t="shared" si="16"/>
        <v>0</v>
      </c>
      <c r="F393" s="346">
        <f t="shared" si="17"/>
        <v>0</v>
      </c>
      <c r="G393" s="354"/>
      <c r="H393" s="348"/>
      <c r="I393" s="355"/>
      <c r="J393" s="348"/>
      <c r="K393" s="348"/>
    </row>
    <row r="394" spans="1:11" s="349" customFormat="1">
      <c r="A394" s="344" t="s">
        <v>61</v>
      </c>
      <c r="B394" s="350"/>
      <c r="C394" s="351"/>
      <c r="D394" s="346">
        <f t="shared" si="15"/>
        <v>0</v>
      </c>
      <c r="E394" s="346">
        <f t="shared" si="16"/>
        <v>0</v>
      </c>
      <c r="F394" s="346">
        <f t="shared" si="17"/>
        <v>0</v>
      </c>
      <c r="G394" s="354"/>
      <c r="H394" s="348"/>
      <c r="I394" s="355"/>
      <c r="J394" s="348"/>
      <c r="K394" s="348"/>
    </row>
    <row r="395" spans="1:11" s="349" customFormat="1">
      <c r="A395" s="344" t="s">
        <v>61</v>
      </c>
      <c r="B395" s="350"/>
      <c r="C395" s="351"/>
      <c r="D395" s="346">
        <f t="shared" si="15"/>
        <v>0</v>
      </c>
      <c r="E395" s="346">
        <f t="shared" si="16"/>
        <v>0</v>
      </c>
      <c r="F395" s="346">
        <f t="shared" si="17"/>
        <v>0</v>
      </c>
      <c r="G395" s="354"/>
      <c r="H395" s="348"/>
      <c r="I395" s="355"/>
      <c r="J395" s="348"/>
      <c r="K395" s="348"/>
    </row>
    <row r="396" spans="1:11" s="349" customFormat="1">
      <c r="A396" s="344" t="s">
        <v>61</v>
      </c>
      <c r="B396" s="350"/>
      <c r="C396" s="351"/>
      <c r="D396" s="346">
        <f t="shared" si="15"/>
        <v>0</v>
      </c>
      <c r="E396" s="346">
        <f t="shared" si="16"/>
        <v>0</v>
      </c>
      <c r="F396" s="346">
        <f t="shared" si="17"/>
        <v>0</v>
      </c>
      <c r="G396" s="354"/>
      <c r="H396" s="348"/>
      <c r="I396" s="355"/>
      <c r="J396" s="348"/>
      <c r="K396" s="348"/>
    </row>
    <row r="397" spans="1:11" s="349" customFormat="1">
      <c r="A397" s="344" t="s">
        <v>61</v>
      </c>
      <c r="B397" s="350"/>
      <c r="C397" s="351"/>
      <c r="D397" s="346">
        <f t="shared" si="15"/>
        <v>0</v>
      </c>
      <c r="E397" s="346">
        <f t="shared" si="16"/>
        <v>0</v>
      </c>
      <c r="F397" s="346">
        <f t="shared" si="17"/>
        <v>0</v>
      </c>
      <c r="G397" s="354"/>
      <c r="H397" s="348"/>
      <c r="I397" s="355"/>
      <c r="J397" s="348"/>
      <c r="K397" s="348"/>
    </row>
    <row r="398" spans="1:11" s="349" customFormat="1">
      <c r="A398" s="344" t="s">
        <v>61</v>
      </c>
      <c r="B398" s="350"/>
      <c r="C398" s="351"/>
      <c r="D398" s="346">
        <f t="shared" si="15"/>
        <v>0</v>
      </c>
      <c r="E398" s="346">
        <f t="shared" si="16"/>
        <v>0</v>
      </c>
      <c r="F398" s="346">
        <f t="shared" si="17"/>
        <v>0</v>
      </c>
      <c r="G398" s="354"/>
      <c r="H398" s="348"/>
      <c r="I398" s="355"/>
      <c r="J398" s="348"/>
      <c r="K398" s="348"/>
    </row>
    <row r="399" spans="1:11" s="349" customFormat="1">
      <c r="A399" s="344" t="s">
        <v>61</v>
      </c>
      <c r="B399" s="350"/>
      <c r="C399" s="351"/>
      <c r="D399" s="346">
        <f t="shared" si="15"/>
        <v>0</v>
      </c>
      <c r="E399" s="346">
        <f t="shared" si="16"/>
        <v>0</v>
      </c>
      <c r="F399" s="346">
        <f t="shared" si="17"/>
        <v>0</v>
      </c>
      <c r="G399" s="354"/>
      <c r="H399" s="348"/>
      <c r="I399" s="355"/>
      <c r="J399" s="348"/>
      <c r="K399" s="348"/>
    </row>
    <row r="400" spans="1:11" s="349" customFormat="1">
      <c r="A400" s="344" t="s">
        <v>61</v>
      </c>
      <c r="B400" s="350"/>
      <c r="C400" s="351"/>
      <c r="D400" s="346">
        <f t="shared" ref="D400:D463" si="18">VLOOKUP(A400,H$15:K$509,2,FALSE)</f>
        <v>0</v>
      </c>
      <c r="E400" s="346">
        <f t="shared" ref="E400:E463" si="19">VLOOKUP(A400,H$15:K$509,3,FALSE)</f>
        <v>0</v>
      </c>
      <c r="F400" s="346">
        <f t="shared" ref="F400:F463" si="20">VLOOKUP(A400,H$15:K$509,4,FALSE)</f>
        <v>0</v>
      </c>
      <c r="G400" s="354"/>
      <c r="H400" s="348"/>
      <c r="I400" s="355"/>
      <c r="J400" s="348"/>
      <c r="K400" s="348"/>
    </row>
    <row r="401" spans="1:11" s="349" customFormat="1">
      <c r="A401" s="344" t="s">
        <v>61</v>
      </c>
      <c r="B401" s="350"/>
      <c r="C401" s="351"/>
      <c r="D401" s="346">
        <f t="shared" si="18"/>
        <v>0</v>
      </c>
      <c r="E401" s="346">
        <f t="shared" si="19"/>
        <v>0</v>
      </c>
      <c r="F401" s="346">
        <f t="shared" si="20"/>
        <v>0</v>
      </c>
      <c r="G401" s="354"/>
      <c r="H401" s="348"/>
      <c r="I401" s="355"/>
      <c r="J401" s="348"/>
      <c r="K401" s="348"/>
    </row>
    <row r="402" spans="1:11" s="349" customFormat="1">
      <c r="A402" s="344" t="s">
        <v>61</v>
      </c>
      <c r="B402" s="350"/>
      <c r="C402" s="351"/>
      <c r="D402" s="346">
        <f t="shared" si="18"/>
        <v>0</v>
      </c>
      <c r="E402" s="346">
        <f t="shared" si="19"/>
        <v>0</v>
      </c>
      <c r="F402" s="346">
        <f t="shared" si="20"/>
        <v>0</v>
      </c>
      <c r="G402" s="354"/>
      <c r="H402" s="348"/>
      <c r="I402" s="355"/>
      <c r="J402" s="348"/>
      <c r="K402" s="348"/>
    </row>
    <row r="403" spans="1:11" s="349" customFormat="1">
      <c r="A403" s="344" t="s">
        <v>61</v>
      </c>
      <c r="B403" s="350"/>
      <c r="C403" s="351"/>
      <c r="D403" s="346">
        <f t="shared" si="18"/>
        <v>0</v>
      </c>
      <c r="E403" s="346">
        <f t="shared" si="19"/>
        <v>0</v>
      </c>
      <c r="F403" s="346">
        <f t="shared" si="20"/>
        <v>0</v>
      </c>
      <c r="G403" s="354"/>
      <c r="H403" s="348"/>
      <c r="I403" s="355"/>
      <c r="J403" s="348"/>
      <c r="K403" s="348"/>
    </row>
    <row r="404" spans="1:11" s="349" customFormat="1">
      <c r="A404" s="344" t="s">
        <v>61</v>
      </c>
      <c r="B404" s="350"/>
      <c r="C404" s="351"/>
      <c r="D404" s="346">
        <f t="shared" si="18"/>
        <v>0</v>
      </c>
      <c r="E404" s="346">
        <f t="shared" si="19"/>
        <v>0</v>
      </c>
      <c r="F404" s="346">
        <f t="shared" si="20"/>
        <v>0</v>
      </c>
      <c r="G404" s="354"/>
      <c r="H404" s="348"/>
      <c r="I404" s="355"/>
      <c r="J404" s="348"/>
      <c r="K404" s="348"/>
    </row>
    <row r="405" spans="1:11" s="349" customFormat="1">
      <c r="A405" s="344" t="s">
        <v>61</v>
      </c>
      <c r="B405" s="350"/>
      <c r="C405" s="351"/>
      <c r="D405" s="346">
        <f t="shared" si="18"/>
        <v>0</v>
      </c>
      <c r="E405" s="346">
        <f t="shared" si="19"/>
        <v>0</v>
      </c>
      <c r="F405" s="346">
        <f t="shared" si="20"/>
        <v>0</v>
      </c>
      <c r="G405" s="354"/>
      <c r="H405" s="348"/>
      <c r="I405" s="355"/>
      <c r="J405" s="348"/>
      <c r="K405" s="348"/>
    </row>
    <row r="406" spans="1:11" s="349" customFormat="1">
      <c r="A406" s="344" t="s">
        <v>61</v>
      </c>
      <c r="B406" s="350"/>
      <c r="C406" s="351"/>
      <c r="D406" s="346">
        <f t="shared" si="18"/>
        <v>0</v>
      </c>
      <c r="E406" s="346">
        <f t="shared" si="19"/>
        <v>0</v>
      </c>
      <c r="F406" s="346">
        <f t="shared" si="20"/>
        <v>0</v>
      </c>
      <c r="G406" s="354"/>
      <c r="H406" s="348"/>
      <c r="I406" s="355"/>
      <c r="J406" s="348"/>
      <c r="K406" s="348"/>
    </row>
    <row r="407" spans="1:11" s="349" customFormat="1">
      <c r="A407" s="344" t="s">
        <v>61</v>
      </c>
      <c r="B407" s="350"/>
      <c r="C407" s="351"/>
      <c r="D407" s="346">
        <f t="shared" si="18"/>
        <v>0</v>
      </c>
      <c r="E407" s="346">
        <f t="shared" si="19"/>
        <v>0</v>
      </c>
      <c r="F407" s="346">
        <f t="shared" si="20"/>
        <v>0</v>
      </c>
      <c r="G407" s="354"/>
      <c r="H407" s="348"/>
      <c r="I407" s="355"/>
      <c r="J407" s="348"/>
      <c r="K407" s="348"/>
    </row>
    <row r="408" spans="1:11" s="349" customFormat="1">
      <c r="A408" s="344" t="s">
        <v>61</v>
      </c>
      <c r="B408" s="350"/>
      <c r="C408" s="351"/>
      <c r="D408" s="346">
        <f t="shared" si="18"/>
        <v>0</v>
      </c>
      <c r="E408" s="346">
        <f t="shared" si="19"/>
        <v>0</v>
      </c>
      <c r="F408" s="346">
        <f t="shared" si="20"/>
        <v>0</v>
      </c>
      <c r="G408" s="354"/>
      <c r="H408" s="348"/>
      <c r="I408" s="355"/>
      <c r="J408" s="348"/>
      <c r="K408" s="348"/>
    </row>
    <row r="409" spans="1:11" s="349" customFormat="1">
      <c r="A409" s="344" t="s">
        <v>61</v>
      </c>
      <c r="B409" s="350"/>
      <c r="C409" s="351"/>
      <c r="D409" s="346">
        <f t="shared" si="18"/>
        <v>0</v>
      </c>
      <c r="E409" s="346">
        <f t="shared" si="19"/>
        <v>0</v>
      </c>
      <c r="F409" s="346">
        <f t="shared" si="20"/>
        <v>0</v>
      </c>
      <c r="G409" s="354"/>
      <c r="H409" s="348"/>
      <c r="I409" s="355"/>
      <c r="J409" s="348"/>
      <c r="K409" s="348"/>
    </row>
    <row r="410" spans="1:11" s="349" customFormat="1">
      <c r="A410" s="344" t="s">
        <v>61</v>
      </c>
      <c r="B410" s="350"/>
      <c r="C410" s="351"/>
      <c r="D410" s="346">
        <f t="shared" si="18"/>
        <v>0</v>
      </c>
      <c r="E410" s="346">
        <f t="shared" si="19"/>
        <v>0</v>
      </c>
      <c r="F410" s="346">
        <f t="shared" si="20"/>
        <v>0</v>
      </c>
      <c r="G410" s="354"/>
      <c r="H410" s="348"/>
      <c r="I410" s="355"/>
      <c r="J410" s="348"/>
      <c r="K410" s="348"/>
    </row>
    <row r="411" spans="1:11" s="349" customFormat="1">
      <c r="A411" s="344" t="s">
        <v>61</v>
      </c>
      <c r="B411" s="350"/>
      <c r="C411" s="351"/>
      <c r="D411" s="346">
        <f t="shared" si="18"/>
        <v>0</v>
      </c>
      <c r="E411" s="346">
        <f t="shared" si="19"/>
        <v>0</v>
      </c>
      <c r="F411" s="346">
        <f t="shared" si="20"/>
        <v>0</v>
      </c>
      <c r="G411" s="354"/>
      <c r="H411" s="348"/>
      <c r="I411" s="355"/>
      <c r="J411" s="348"/>
      <c r="K411" s="348"/>
    </row>
    <row r="412" spans="1:11" s="349" customFormat="1">
      <c r="A412" s="344" t="s">
        <v>61</v>
      </c>
      <c r="B412" s="350"/>
      <c r="C412" s="351"/>
      <c r="D412" s="346">
        <f t="shared" si="18"/>
        <v>0</v>
      </c>
      <c r="E412" s="346">
        <f t="shared" si="19"/>
        <v>0</v>
      </c>
      <c r="F412" s="346">
        <f t="shared" si="20"/>
        <v>0</v>
      </c>
      <c r="G412" s="354"/>
      <c r="H412" s="348"/>
      <c r="I412" s="355"/>
      <c r="J412" s="348"/>
      <c r="K412" s="348"/>
    </row>
    <row r="413" spans="1:11" s="349" customFormat="1">
      <c r="A413" s="344" t="s">
        <v>61</v>
      </c>
      <c r="B413" s="350"/>
      <c r="C413" s="351"/>
      <c r="D413" s="346">
        <f t="shared" si="18"/>
        <v>0</v>
      </c>
      <c r="E413" s="346">
        <f t="shared" si="19"/>
        <v>0</v>
      </c>
      <c r="F413" s="346">
        <f t="shared" si="20"/>
        <v>0</v>
      </c>
      <c r="G413" s="354"/>
      <c r="H413" s="348"/>
      <c r="I413" s="355"/>
      <c r="J413" s="348"/>
      <c r="K413" s="348"/>
    </row>
    <row r="414" spans="1:11" s="349" customFormat="1">
      <c r="A414" s="344" t="s">
        <v>61</v>
      </c>
      <c r="B414" s="350"/>
      <c r="C414" s="351"/>
      <c r="D414" s="346">
        <f t="shared" si="18"/>
        <v>0</v>
      </c>
      <c r="E414" s="346">
        <f t="shared" si="19"/>
        <v>0</v>
      </c>
      <c r="F414" s="346">
        <f t="shared" si="20"/>
        <v>0</v>
      </c>
      <c r="G414" s="354"/>
      <c r="H414" s="348"/>
      <c r="I414" s="355"/>
      <c r="J414" s="348"/>
      <c r="K414" s="348"/>
    </row>
    <row r="415" spans="1:11" s="349" customFormat="1">
      <c r="A415" s="344" t="s">
        <v>61</v>
      </c>
      <c r="B415" s="350"/>
      <c r="C415" s="351"/>
      <c r="D415" s="346">
        <f t="shared" si="18"/>
        <v>0</v>
      </c>
      <c r="E415" s="346">
        <f t="shared" si="19"/>
        <v>0</v>
      </c>
      <c r="F415" s="346">
        <f t="shared" si="20"/>
        <v>0</v>
      </c>
      <c r="G415" s="354"/>
      <c r="H415" s="348"/>
      <c r="I415" s="355"/>
      <c r="J415" s="348"/>
      <c r="K415" s="348"/>
    </row>
    <row r="416" spans="1:11" s="349" customFormat="1">
      <c r="A416" s="344" t="s">
        <v>61</v>
      </c>
      <c r="B416" s="350"/>
      <c r="C416" s="351"/>
      <c r="D416" s="346">
        <f t="shared" si="18"/>
        <v>0</v>
      </c>
      <c r="E416" s="346">
        <f t="shared" si="19"/>
        <v>0</v>
      </c>
      <c r="F416" s="346">
        <f t="shared" si="20"/>
        <v>0</v>
      </c>
      <c r="G416" s="354"/>
      <c r="H416" s="348"/>
      <c r="I416" s="355"/>
      <c r="J416" s="348"/>
      <c r="K416" s="348"/>
    </row>
    <row r="417" spans="1:11" s="349" customFormat="1">
      <c r="A417" s="344" t="s">
        <v>61</v>
      </c>
      <c r="B417" s="350"/>
      <c r="C417" s="351"/>
      <c r="D417" s="346">
        <f t="shared" si="18"/>
        <v>0</v>
      </c>
      <c r="E417" s="346">
        <f t="shared" si="19"/>
        <v>0</v>
      </c>
      <c r="F417" s="346">
        <f t="shared" si="20"/>
        <v>0</v>
      </c>
      <c r="G417" s="354"/>
      <c r="H417" s="348"/>
      <c r="I417" s="355"/>
      <c r="J417" s="348"/>
      <c r="K417" s="348"/>
    </row>
    <row r="418" spans="1:11" s="349" customFormat="1">
      <c r="A418" s="344" t="s">
        <v>61</v>
      </c>
      <c r="B418" s="350"/>
      <c r="C418" s="351"/>
      <c r="D418" s="346">
        <f t="shared" si="18"/>
        <v>0</v>
      </c>
      <c r="E418" s="346">
        <f t="shared" si="19"/>
        <v>0</v>
      </c>
      <c r="F418" s="346">
        <f t="shared" si="20"/>
        <v>0</v>
      </c>
      <c r="G418" s="354"/>
      <c r="H418" s="348"/>
      <c r="I418" s="355"/>
      <c r="J418" s="348"/>
      <c r="K418" s="348"/>
    </row>
    <row r="419" spans="1:11" s="349" customFormat="1">
      <c r="A419" s="344" t="s">
        <v>61</v>
      </c>
      <c r="B419" s="350"/>
      <c r="C419" s="351"/>
      <c r="D419" s="346">
        <f t="shared" si="18"/>
        <v>0</v>
      </c>
      <c r="E419" s="346">
        <f t="shared" si="19"/>
        <v>0</v>
      </c>
      <c r="F419" s="346">
        <f t="shared" si="20"/>
        <v>0</v>
      </c>
      <c r="G419" s="354"/>
      <c r="H419" s="348"/>
      <c r="I419" s="355"/>
      <c r="J419" s="348"/>
      <c r="K419" s="348"/>
    </row>
    <row r="420" spans="1:11" s="349" customFormat="1">
      <c r="A420" s="344" t="s">
        <v>61</v>
      </c>
      <c r="B420" s="350"/>
      <c r="C420" s="351"/>
      <c r="D420" s="346">
        <f t="shared" si="18"/>
        <v>0</v>
      </c>
      <c r="E420" s="346">
        <f t="shared" si="19"/>
        <v>0</v>
      </c>
      <c r="F420" s="346">
        <f t="shared" si="20"/>
        <v>0</v>
      </c>
      <c r="G420" s="354"/>
      <c r="H420" s="348"/>
      <c r="I420" s="355"/>
      <c r="J420" s="348"/>
      <c r="K420" s="348"/>
    </row>
    <row r="421" spans="1:11" s="349" customFormat="1">
      <c r="A421" s="344" t="s">
        <v>61</v>
      </c>
      <c r="B421" s="350"/>
      <c r="C421" s="351"/>
      <c r="D421" s="346">
        <f t="shared" si="18"/>
        <v>0</v>
      </c>
      <c r="E421" s="346">
        <f t="shared" si="19"/>
        <v>0</v>
      </c>
      <c r="F421" s="346">
        <f t="shared" si="20"/>
        <v>0</v>
      </c>
      <c r="G421" s="354"/>
      <c r="H421" s="348"/>
      <c r="I421" s="355"/>
      <c r="J421" s="348"/>
      <c r="K421" s="348"/>
    </row>
    <row r="422" spans="1:11" s="349" customFormat="1">
      <c r="A422" s="344" t="s">
        <v>61</v>
      </c>
      <c r="B422" s="350"/>
      <c r="C422" s="351"/>
      <c r="D422" s="346">
        <f t="shared" si="18"/>
        <v>0</v>
      </c>
      <c r="E422" s="346">
        <f t="shared" si="19"/>
        <v>0</v>
      </c>
      <c r="F422" s="346">
        <f t="shared" si="20"/>
        <v>0</v>
      </c>
      <c r="G422" s="354"/>
      <c r="H422" s="348"/>
      <c r="I422" s="355"/>
      <c r="J422" s="348"/>
      <c r="K422" s="348"/>
    </row>
    <row r="423" spans="1:11" s="349" customFormat="1">
      <c r="A423" s="344" t="s">
        <v>61</v>
      </c>
      <c r="B423" s="350"/>
      <c r="C423" s="351"/>
      <c r="D423" s="346">
        <f t="shared" si="18"/>
        <v>0</v>
      </c>
      <c r="E423" s="346">
        <f t="shared" si="19"/>
        <v>0</v>
      </c>
      <c r="F423" s="346">
        <f t="shared" si="20"/>
        <v>0</v>
      </c>
      <c r="G423" s="354"/>
      <c r="H423" s="348"/>
      <c r="I423" s="355"/>
      <c r="J423" s="348"/>
      <c r="K423" s="348"/>
    </row>
    <row r="424" spans="1:11" s="349" customFormat="1">
      <c r="A424" s="344" t="s">
        <v>61</v>
      </c>
      <c r="B424" s="350"/>
      <c r="C424" s="351"/>
      <c r="D424" s="346">
        <f t="shared" si="18"/>
        <v>0</v>
      </c>
      <c r="E424" s="346">
        <f t="shared" si="19"/>
        <v>0</v>
      </c>
      <c r="F424" s="346">
        <f t="shared" si="20"/>
        <v>0</v>
      </c>
      <c r="G424" s="354"/>
      <c r="H424" s="348"/>
      <c r="I424" s="355"/>
      <c r="J424" s="348"/>
      <c r="K424" s="348"/>
    </row>
    <row r="425" spans="1:11" s="349" customFormat="1">
      <c r="A425" s="344" t="s">
        <v>61</v>
      </c>
      <c r="B425" s="350"/>
      <c r="C425" s="351"/>
      <c r="D425" s="346">
        <f t="shared" si="18"/>
        <v>0</v>
      </c>
      <c r="E425" s="346">
        <f t="shared" si="19"/>
        <v>0</v>
      </c>
      <c r="F425" s="346">
        <f t="shared" si="20"/>
        <v>0</v>
      </c>
      <c r="G425" s="354"/>
      <c r="H425" s="348"/>
      <c r="I425" s="355"/>
      <c r="J425" s="348"/>
      <c r="K425" s="348"/>
    </row>
    <row r="426" spans="1:11" s="349" customFormat="1">
      <c r="A426" s="344" t="s">
        <v>61</v>
      </c>
      <c r="B426" s="350"/>
      <c r="C426" s="351"/>
      <c r="D426" s="346">
        <f t="shared" si="18"/>
        <v>0</v>
      </c>
      <c r="E426" s="346">
        <f t="shared" si="19"/>
        <v>0</v>
      </c>
      <c r="F426" s="346">
        <f t="shared" si="20"/>
        <v>0</v>
      </c>
      <c r="G426" s="354"/>
      <c r="H426" s="348"/>
      <c r="I426" s="355"/>
      <c r="J426" s="348"/>
      <c r="K426" s="348"/>
    </row>
    <row r="427" spans="1:11" s="349" customFormat="1">
      <c r="A427" s="344" t="s">
        <v>61</v>
      </c>
      <c r="B427" s="350"/>
      <c r="C427" s="351"/>
      <c r="D427" s="346">
        <f t="shared" si="18"/>
        <v>0</v>
      </c>
      <c r="E427" s="346">
        <f t="shared" si="19"/>
        <v>0</v>
      </c>
      <c r="F427" s="346">
        <f t="shared" si="20"/>
        <v>0</v>
      </c>
      <c r="G427" s="354"/>
      <c r="H427" s="348"/>
      <c r="I427" s="355"/>
      <c r="J427" s="348"/>
      <c r="K427" s="348"/>
    </row>
    <row r="428" spans="1:11" s="349" customFormat="1">
      <c r="A428" s="344" t="s">
        <v>61</v>
      </c>
      <c r="B428" s="350"/>
      <c r="C428" s="351"/>
      <c r="D428" s="346">
        <f t="shared" si="18"/>
        <v>0</v>
      </c>
      <c r="E428" s="346">
        <f t="shared" si="19"/>
        <v>0</v>
      </c>
      <c r="F428" s="346">
        <f t="shared" si="20"/>
        <v>0</v>
      </c>
      <c r="G428" s="354"/>
      <c r="H428" s="348"/>
      <c r="I428" s="355"/>
      <c r="J428" s="348"/>
      <c r="K428" s="348"/>
    </row>
    <row r="429" spans="1:11" s="349" customFormat="1">
      <c r="A429" s="344" t="s">
        <v>61</v>
      </c>
      <c r="B429" s="350"/>
      <c r="C429" s="351"/>
      <c r="D429" s="346">
        <f t="shared" si="18"/>
        <v>0</v>
      </c>
      <c r="E429" s="346">
        <f t="shared" si="19"/>
        <v>0</v>
      </c>
      <c r="F429" s="346">
        <f t="shared" si="20"/>
        <v>0</v>
      </c>
      <c r="G429" s="354"/>
      <c r="H429" s="348"/>
      <c r="I429" s="355"/>
      <c r="J429" s="348"/>
      <c r="K429" s="348"/>
    </row>
    <row r="430" spans="1:11" s="349" customFormat="1">
      <c r="A430" s="344" t="s">
        <v>61</v>
      </c>
      <c r="B430" s="350"/>
      <c r="C430" s="351"/>
      <c r="D430" s="346">
        <f t="shared" si="18"/>
        <v>0</v>
      </c>
      <c r="E430" s="346">
        <f t="shared" si="19"/>
        <v>0</v>
      </c>
      <c r="F430" s="346">
        <f t="shared" si="20"/>
        <v>0</v>
      </c>
      <c r="G430" s="354"/>
      <c r="H430" s="348"/>
      <c r="I430" s="355"/>
      <c r="J430" s="348"/>
      <c r="K430" s="348"/>
    </row>
    <row r="431" spans="1:11" s="349" customFormat="1">
      <c r="A431" s="344" t="s">
        <v>61</v>
      </c>
      <c r="B431" s="350"/>
      <c r="C431" s="351"/>
      <c r="D431" s="346">
        <f t="shared" si="18"/>
        <v>0</v>
      </c>
      <c r="E431" s="346">
        <f t="shared" si="19"/>
        <v>0</v>
      </c>
      <c r="F431" s="346">
        <f t="shared" si="20"/>
        <v>0</v>
      </c>
      <c r="G431" s="354"/>
      <c r="H431" s="348"/>
      <c r="I431" s="355"/>
      <c r="J431" s="348"/>
      <c r="K431" s="348"/>
    </row>
    <row r="432" spans="1:11" s="349" customFormat="1">
      <c r="A432" s="344" t="s">
        <v>61</v>
      </c>
      <c r="B432" s="350"/>
      <c r="C432" s="351"/>
      <c r="D432" s="346">
        <f t="shared" si="18"/>
        <v>0</v>
      </c>
      <c r="E432" s="346">
        <f t="shared" si="19"/>
        <v>0</v>
      </c>
      <c r="F432" s="346">
        <f t="shared" si="20"/>
        <v>0</v>
      </c>
      <c r="G432" s="354"/>
      <c r="H432" s="348"/>
      <c r="I432" s="355"/>
      <c r="J432" s="348"/>
      <c r="K432" s="348"/>
    </row>
    <row r="433" spans="1:11" s="349" customFormat="1">
      <c r="A433" s="344" t="s">
        <v>61</v>
      </c>
      <c r="B433" s="350"/>
      <c r="C433" s="351"/>
      <c r="D433" s="346">
        <f t="shared" si="18"/>
        <v>0</v>
      </c>
      <c r="E433" s="346">
        <f t="shared" si="19"/>
        <v>0</v>
      </c>
      <c r="F433" s="346">
        <f t="shared" si="20"/>
        <v>0</v>
      </c>
      <c r="G433" s="354"/>
      <c r="H433" s="348"/>
      <c r="I433" s="355"/>
      <c r="J433" s="348"/>
      <c r="K433" s="348"/>
    </row>
    <row r="434" spans="1:11" s="349" customFormat="1">
      <c r="A434" s="344" t="s">
        <v>61</v>
      </c>
      <c r="B434" s="350"/>
      <c r="C434" s="351"/>
      <c r="D434" s="346">
        <f t="shared" si="18"/>
        <v>0</v>
      </c>
      <c r="E434" s="346">
        <f t="shared" si="19"/>
        <v>0</v>
      </c>
      <c r="F434" s="346">
        <f t="shared" si="20"/>
        <v>0</v>
      </c>
      <c r="G434" s="354"/>
      <c r="H434" s="348"/>
      <c r="I434" s="355"/>
      <c r="J434" s="348"/>
      <c r="K434" s="348"/>
    </row>
    <row r="435" spans="1:11" s="349" customFormat="1">
      <c r="A435" s="344" t="s">
        <v>61</v>
      </c>
      <c r="B435" s="350"/>
      <c r="C435" s="351"/>
      <c r="D435" s="346">
        <f t="shared" si="18"/>
        <v>0</v>
      </c>
      <c r="E435" s="346">
        <f t="shared" si="19"/>
        <v>0</v>
      </c>
      <c r="F435" s="346">
        <f t="shared" si="20"/>
        <v>0</v>
      </c>
      <c r="G435" s="354"/>
      <c r="H435" s="348"/>
      <c r="I435" s="355"/>
      <c r="J435" s="348"/>
      <c r="K435" s="348"/>
    </row>
    <row r="436" spans="1:11" s="349" customFormat="1">
      <c r="A436" s="344" t="s">
        <v>61</v>
      </c>
      <c r="B436" s="350"/>
      <c r="C436" s="351"/>
      <c r="D436" s="346">
        <f t="shared" si="18"/>
        <v>0</v>
      </c>
      <c r="E436" s="346">
        <f t="shared" si="19"/>
        <v>0</v>
      </c>
      <c r="F436" s="346">
        <f t="shared" si="20"/>
        <v>0</v>
      </c>
      <c r="G436" s="354"/>
      <c r="H436" s="348"/>
      <c r="I436" s="355"/>
      <c r="J436" s="348"/>
      <c r="K436" s="348"/>
    </row>
    <row r="437" spans="1:11" s="349" customFormat="1">
      <c r="A437" s="344" t="s">
        <v>61</v>
      </c>
      <c r="B437" s="350"/>
      <c r="C437" s="351"/>
      <c r="D437" s="346">
        <f t="shared" si="18"/>
        <v>0</v>
      </c>
      <c r="E437" s="346">
        <f t="shared" si="19"/>
        <v>0</v>
      </c>
      <c r="F437" s="346">
        <f t="shared" si="20"/>
        <v>0</v>
      </c>
      <c r="G437" s="354"/>
      <c r="H437" s="348"/>
      <c r="I437" s="355"/>
      <c r="J437" s="348"/>
      <c r="K437" s="348"/>
    </row>
    <row r="438" spans="1:11" s="349" customFormat="1">
      <c r="A438" s="344" t="s">
        <v>61</v>
      </c>
      <c r="B438" s="350"/>
      <c r="C438" s="351"/>
      <c r="D438" s="346">
        <f t="shared" si="18"/>
        <v>0</v>
      </c>
      <c r="E438" s="346">
        <f t="shared" si="19"/>
        <v>0</v>
      </c>
      <c r="F438" s="346">
        <f t="shared" si="20"/>
        <v>0</v>
      </c>
      <c r="G438" s="354"/>
      <c r="H438" s="348"/>
      <c r="I438" s="355"/>
      <c r="J438" s="348"/>
      <c r="K438" s="348"/>
    </row>
    <row r="439" spans="1:11" s="349" customFormat="1">
      <c r="A439" s="344" t="s">
        <v>61</v>
      </c>
      <c r="B439" s="350"/>
      <c r="C439" s="351"/>
      <c r="D439" s="346">
        <f t="shared" si="18"/>
        <v>0</v>
      </c>
      <c r="E439" s="346">
        <f t="shared" si="19"/>
        <v>0</v>
      </c>
      <c r="F439" s="346">
        <f t="shared" si="20"/>
        <v>0</v>
      </c>
      <c r="G439" s="354"/>
      <c r="H439" s="348"/>
      <c r="I439" s="355"/>
      <c r="J439" s="348"/>
      <c r="K439" s="348"/>
    </row>
    <row r="440" spans="1:11" s="349" customFormat="1">
      <c r="A440" s="344" t="s">
        <v>61</v>
      </c>
      <c r="B440" s="350"/>
      <c r="C440" s="351"/>
      <c r="D440" s="346">
        <f t="shared" si="18"/>
        <v>0</v>
      </c>
      <c r="E440" s="346">
        <f t="shared" si="19"/>
        <v>0</v>
      </c>
      <c r="F440" s="346">
        <f t="shared" si="20"/>
        <v>0</v>
      </c>
      <c r="G440" s="354"/>
      <c r="H440" s="348"/>
      <c r="I440" s="355"/>
      <c r="J440" s="348"/>
      <c r="K440" s="348"/>
    </row>
    <row r="441" spans="1:11" s="349" customFormat="1">
      <c r="A441" s="344" t="s">
        <v>61</v>
      </c>
      <c r="B441" s="350"/>
      <c r="C441" s="351"/>
      <c r="D441" s="346">
        <f t="shared" si="18"/>
        <v>0</v>
      </c>
      <c r="E441" s="346">
        <f t="shared" si="19"/>
        <v>0</v>
      </c>
      <c r="F441" s="346">
        <f t="shared" si="20"/>
        <v>0</v>
      </c>
      <c r="G441" s="354"/>
      <c r="H441" s="348"/>
      <c r="I441" s="355"/>
      <c r="J441" s="348"/>
      <c r="K441" s="348"/>
    </row>
    <row r="442" spans="1:11" s="349" customFormat="1">
      <c r="A442" s="344" t="s">
        <v>61</v>
      </c>
      <c r="B442" s="350"/>
      <c r="C442" s="351"/>
      <c r="D442" s="346">
        <f t="shared" si="18"/>
        <v>0</v>
      </c>
      <c r="E442" s="346">
        <f t="shared" si="19"/>
        <v>0</v>
      </c>
      <c r="F442" s="346">
        <f t="shared" si="20"/>
        <v>0</v>
      </c>
      <c r="G442" s="354"/>
      <c r="H442" s="348"/>
      <c r="I442" s="355"/>
      <c r="J442" s="348"/>
      <c r="K442" s="348"/>
    </row>
    <row r="443" spans="1:11" s="349" customFormat="1">
      <c r="A443" s="344" t="s">
        <v>61</v>
      </c>
      <c r="B443" s="350"/>
      <c r="C443" s="351"/>
      <c r="D443" s="346">
        <f t="shared" si="18"/>
        <v>0</v>
      </c>
      <c r="E443" s="346">
        <f t="shared" si="19"/>
        <v>0</v>
      </c>
      <c r="F443" s="346">
        <f t="shared" si="20"/>
        <v>0</v>
      </c>
      <c r="G443" s="354"/>
      <c r="H443" s="348"/>
      <c r="I443" s="355"/>
      <c r="J443" s="348"/>
      <c r="K443" s="348"/>
    </row>
    <row r="444" spans="1:11" s="349" customFormat="1">
      <c r="A444" s="344" t="s">
        <v>61</v>
      </c>
      <c r="B444" s="350"/>
      <c r="C444" s="351"/>
      <c r="D444" s="346">
        <f t="shared" si="18"/>
        <v>0</v>
      </c>
      <c r="E444" s="346">
        <f t="shared" si="19"/>
        <v>0</v>
      </c>
      <c r="F444" s="346">
        <f t="shared" si="20"/>
        <v>0</v>
      </c>
      <c r="G444" s="354"/>
      <c r="H444" s="348"/>
      <c r="I444" s="355"/>
      <c r="J444" s="348"/>
      <c r="K444" s="348"/>
    </row>
    <row r="445" spans="1:11" s="349" customFormat="1">
      <c r="A445" s="344" t="s">
        <v>61</v>
      </c>
      <c r="B445" s="350"/>
      <c r="C445" s="351"/>
      <c r="D445" s="346">
        <f t="shared" si="18"/>
        <v>0</v>
      </c>
      <c r="E445" s="346">
        <f t="shared" si="19"/>
        <v>0</v>
      </c>
      <c r="F445" s="346">
        <f t="shared" si="20"/>
        <v>0</v>
      </c>
      <c r="G445" s="354"/>
      <c r="H445" s="348"/>
      <c r="I445" s="355"/>
      <c r="J445" s="348"/>
      <c r="K445" s="348"/>
    </row>
    <row r="446" spans="1:11" s="349" customFormat="1">
      <c r="A446" s="344" t="s">
        <v>61</v>
      </c>
      <c r="B446" s="350"/>
      <c r="C446" s="351"/>
      <c r="D446" s="346">
        <f t="shared" si="18"/>
        <v>0</v>
      </c>
      <c r="E446" s="346">
        <f t="shared" si="19"/>
        <v>0</v>
      </c>
      <c r="F446" s="346">
        <f t="shared" si="20"/>
        <v>0</v>
      </c>
      <c r="G446" s="354"/>
      <c r="H446" s="348"/>
      <c r="I446" s="355"/>
      <c r="J446" s="348"/>
      <c r="K446" s="348"/>
    </row>
    <row r="447" spans="1:11" s="349" customFormat="1">
      <c r="A447" s="344" t="s">
        <v>61</v>
      </c>
      <c r="B447" s="350"/>
      <c r="C447" s="351"/>
      <c r="D447" s="346">
        <f t="shared" si="18"/>
        <v>0</v>
      </c>
      <c r="E447" s="346">
        <f t="shared" si="19"/>
        <v>0</v>
      </c>
      <c r="F447" s="346">
        <f t="shared" si="20"/>
        <v>0</v>
      </c>
      <c r="G447" s="354"/>
      <c r="H447" s="348"/>
      <c r="I447" s="355"/>
      <c r="J447" s="348"/>
      <c r="K447" s="348"/>
    </row>
    <row r="448" spans="1:11" s="349" customFormat="1">
      <c r="A448" s="344" t="s">
        <v>61</v>
      </c>
      <c r="B448" s="350"/>
      <c r="C448" s="351"/>
      <c r="D448" s="346">
        <f t="shared" si="18"/>
        <v>0</v>
      </c>
      <c r="E448" s="346">
        <f t="shared" si="19"/>
        <v>0</v>
      </c>
      <c r="F448" s="346">
        <f t="shared" si="20"/>
        <v>0</v>
      </c>
      <c r="G448" s="354"/>
      <c r="H448" s="348"/>
      <c r="I448" s="355"/>
      <c r="J448" s="348"/>
      <c r="K448" s="348"/>
    </row>
    <row r="449" spans="1:11" s="349" customFormat="1">
      <c r="A449" s="344" t="s">
        <v>61</v>
      </c>
      <c r="B449" s="350"/>
      <c r="C449" s="351"/>
      <c r="D449" s="346">
        <f t="shared" si="18"/>
        <v>0</v>
      </c>
      <c r="E449" s="346">
        <f t="shared" si="19"/>
        <v>0</v>
      </c>
      <c r="F449" s="346">
        <f t="shared" si="20"/>
        <v>0</v>
      </c>
      <c r="G449" s="354"/>
      <c r="H449" s="348"/>
      <c r="I449" s="355"/>
      <c r="J449" s="348"/>
      <c r="K449" s="348"/>
    </row>
    <row r="450" spans="1:11" s="349" customFormat="1">
      <c r="A450" s="344" t="s">
        <v>61</v>
      </c>
      <c r="B450" s="350"/>
      <c r="C450" s="351"/>
      <c r="D450" s="346">
        <f t="shared" si="18"/>
        <v>0</v>
      </c>
      <c r="E450" s="346">
        <f t="shared" si="19"/>
        <v>0</v>
      </c>
      <c r="F450" s="346">
        <f t="shared" si="20"/>
        <v>0</v>
      </c>
      <c r="G450" s="354"/>
      <c r="H450" s="348"/>
      <c r="I450" s="355"/>
      <c r="J450" s="348"/>
      <c r="K450" s="348"/>
    </row>
    <row r="451" spans="1:11" s="349" customFormat="1">
      <c r="A451" s="344" t="s">
        <v>61</v>
      </c>
      <c r="B451" s="350"/>
      <c r="C451" s="351"/>
      <c r="D451" s="346">
        <f t="shared" si="18"/>
        <v>0</v>
      </c>
      <c r="E451" s="346">
        <f t="shared" si="19"/>
        <v>0</v>
      </c>
      <c r="F451" s="346">
        <f t="shared" si="20"/>
        <v>0</v>
      </c>
      <c r="G451" s="354"/>
      <c r="H451" s="348"/>
      <c r="I451" s="355"/>
      <c r="J451" s="348"/>
      <c r="K451" s="348"/>
    </row>
    <row r="452" spans="1:11" s="349" customFormat="1">
      <c r="A452" s="344" t="s">
        <v>61</v>
      </c>
      <c r="B452" s="350"/>
      <c r="C452" s="351"/>
      <c r="D452" s="346">
        <f t="shared" si="18"/>
        <v>0</v>
      </c>
      <c r="E452" s="346">
        <f t="shared" si="19"/>
        <v>0</v>
      </c>
      <c r="F452" s="346">
        <f t="shared" si="20"/>
        <v>0</v>
      </c>
      <c r="G452" s="354"/>
      <c r="H452" s="348"/>
      <c r="I452" s="355"/>
      <c r="J452" s="348"/>
      <c r="K452" s="348"/>
    </row>
    <row r="453" spans="1:11" s="349" customFormat="1">
      <c r="A453" s="344" t="s">
        <v>61</v>
      </c>
      <c r="B453" s="350"/>
      <c r="C453" s="351"/>
      <c r="D453" s="346">
        <f t="shared" si="18"/>
        <v>0</v>
      </c>
      <c r="E453" s="346">
        <f t="shared" si="19"/>
        <v>0</v>
      </c>
      <c r="F453" s="346">
        <f t="shared" si="20"/>
        <v>0</v>
      </c>
      <c r="G453" s="354"/>
      <c r="H453" s="348"/>
      <c r="I453" s="355"/>
      <c r="J453" s="348"/>
      <c r="K453" s="348"/>
    </row>
    <row r="454" spans="1:11" s="349" customFormat="1">
      <c r="A454" s="344" t="s">
        <v>61</v>
      </c>
      <c r="B454" s="350"/>
      <c r="C454" s="351"/>
      <c r="D454" s="346">
        <f t="shared" si="18"/>
        <v>0</v>
      </c>
      <c r="E454" s="346">
        <f t="shared" si="19"/>
        <v>0</v>
      </c>
      <c r="F454" s="346">
        <f t="shared" si="20"/>
        <v>0</v>
      </c>
      <c r="G454" s="354"/>
      <c r="H454" s="348"/>
      <c r="I454" s="355"/>
      <c r="J454" s="348"/>
      <c r="K454" s="348"/>
    </row>
    <row r="455" spans="1:11" s="349" customFormat="1">
      <c r="A455" s="344" t="s">
        <v>61</v>
      </c>
      <c r="B455" s="350"/>
      <c r="C455" s="351"/>
      <c r="D455" s="346">
        <f t="shared" si="18"/>
        <v>0</v>
      </c>
      <c r="E455" s="346">
        <f t="shared" si="19"/>
        <v>0</v>
      </c>
      <c r="F455" s="346">
        <f t="shared" si="20"/>
        <v>0</v>
      </c>
      <c r="G455" s="354"/>
      <c r="H455" s="348"/>
      <c r="I455" s="355"/>
      <c r="J455" s="348"/>
      <c r="K455" s="348"/>
    </row>
    <row r="456" spans="1:11" s="349" customFormat="1">
      <c r="A456" s="344" t="s">
        <v>61</v>
      </c>
      <c r="B456" s="350"/>
      <c r="C456" s="351"/>
      <c r="D456" s="346">
        <f t="shared" si="18"/>
        <v>0</v>
      </c>
      <c r="E456" s="346">
        <f t="shared" si="19"/>
        <v>0</v>
      </c>
      <c r="F456" s="346">
        <f t="shared" si="20"/>
        <v>0</v>
      </c>
      <c r="G456" s="354"/>
      <c r="H456" s="348"/>
      <c r="I456" s="355"/>
      <c r="J456" s="348"/>
      <c r="K456" s="348"/>
    </row>
    <row r="457" spans="1:11" s="349" customFormat="1">
      <c r="A457" s="344" t="s">
        <v>61</v>
      </c>
      <c r="B457" s="350"/>
      <c r="C457" s="351"/>
      <c r="D457" s="346">
        <f t="shared" si="18"/>
        <v>0</v>
      </c>
      <c r="E457" s="346">
        <f t="shared" si="19"/>
        <v>0</v>
      </c>
      <c r="F457" s="346">
        <f t="shared" si="20"/>
        <v>0</v>
      </c>
      <c r="G457" s="354"/>
      <c r="H457" s="348"/>
      <c r="I457" s="355"/>
      <c r="J457" s="348"/>
      <c r="K457" s="348"/>
    </row>
    <row r="458" spans="1:11" s="349" customFormat="1">
      <c r="A458" s="344" t="s">
        <v>61</v>
      </c>
      <c r="B458" s="350"/>
      <c r="C458" s="351"/>
      <c r="D458" s="346">
        <f t="shared" si="18"/>
        <v>0</v>
      </c>
      <c r="E458" s="346">
        <f t="shared" si="19"/>
        <v>0</v>
      </c>
      <c r="F458" s="346">
        <f t="shared" si="20"/>
        <v>0</v>
      </c>
      <c r="G458" s="354"/>
      <c r="H458" s="348"/>
      <c r="I458" s="355"/>
      <c r="J458" s="348"/>
      <c r="K458" s="348"/>
    </row>
    <row r="459" spans="1:11" s="349" customFormat="1">
      <c r="A459" s="344" t="s">
        <v>61</v>
      </c>
      <c r="B459" s="350"/>
      <c r="C459" s="351"/>
      <c r="D459" s="346">
        <f t="shared" si="18"/>
        <v>0</v>
      </c>
      <c r="E459" s="346">
        <f t="shared" si="19"/>
        <v>0</v>
      </c>
      <c r="F459" s="346">
        <f t="shared" si="20"/>
        <v>0</v>
      </c>
      <c r="G459" s="354"/>
      <c r="H459" s="348"/>
      <c r="I459" s="355"/>
      <c r="J459" s="348"/>
      <c r="K459" s="348"/>
    </row>
    <row r="460" spans="1:11" s="349" customFormat="1">
      <c r="A460" s="344" t="s">
        <v>61</v>
      </c>
      <c r="B460" s="350"/>
      <c r="C460" s="351"/>
      <c r="D460" s="346">
        <f t="shared" si="18"/>
        <v>0</v>
      </c>
      <c r="E460" s="346">
        <f t="shared" si="19"/>
        <v>0</v>
      </c>
      <c r="F460" s="346">
        <f t="shared" si="20"/>
        <v>0</v>
      </c>
      <c r="G460" s="354"/>
      <c r="H460" s="348"/>
      <c r="I460" s="355"/>
      <c r="J460" s="348"/>
      <c r="K460" s="348"/>
    </row>
    <row r="461" spans="1:11" s="349" customFormat="1">
      <c r="A461" s="344" t="s">
        <v>61</v>
      </c>
      <c r="B461" s="350"/>
      <c r="C461" s="351"/>
      <c r="D461" s="346">
        <f t="shared" si="18"/>
        <v>0</v>
      </c>
      <c r="E461" s="346">
        <f t="shared" si="19"/>
        <v>0</v>
      </c>
      <c r="F461" s="346">
        <f t="shared" si="20"/>
        <v>0</v>
      </c>
      <c r="G461" s="354"/>
      <c r="H461" s="348"/>
      <c r="I461" s="355"/>
      <c r="J461" s="348"/>
      <c r="K461" s="348"/>
    </row>
    <row r="462" spans="1:11" s="349" customFormat="1">
      <c r="A462" s="344" t="s">
        <v>61</v>
      </c>
      <c r="B462" s="350"/>
      <c r="C462" s="351"/>
      <c r="D462" s="346">
        <f t="shared" si="18"/>
        <v>0</v>
      </c>
      <c r="E462" s="346">
        <f t="shared" si="19"/>
        <v>0</v>
      </c>
      <c r="F462" s="346">
        <f t="shared" si="20"/>
        <v>0</v>
      </c>
      <c r="G462" s="354"/>
      <c r="H462" s="348"/>
      <c r="I462" s="355"/>
      <c r="J462" s="348"/>
      <c r="K462" s="348"/>
    </row>
    <row r="463" spans="1:11" s="349" customFormat="1">
      <c r="A463" s="344" t="s">
        <v>61</v>
      </c>
      <c r="B463" s="350"/>
      <c r="C463" s="351"/>
      <c r="D463" s="346">
        <f t="shared" si="18"/>
        <v>0</v>
      </c>
      <c r="E463" s="346">
        <f t="shared" si="19"/>
        <v>0</v>
      </c>
      <c r="F463" s="346">
        <f t="shared" si="20"/>
        <v>0</v>
      </c>
      <c r="G463" s="354"/>
      <c r="H463" s="348"/>
      <c r="I463" s="355"/>
      <c r="J463" s="348"/>
      <c r="K463" s="348"/>
    </row>
    <row r="464" spans="1:11" s="349" customFormat="1">
      <c r="A464" s="344" t="s">
        <v>61</v>
      </c>
      <c r="B464" s="350"/>
      <c r="C464" s="351"/>
      <c r="D464" s="346">
        <f t="shared" ref="D464:D515" si="21">VLOOKUP(A464,H$15:K$509,2,FALSE)</f>
        <v>0</v>
      </c>
      <c r="E464" s="346">
        <f t="shared" ref="E464:E515" si="22">VLOOKUP(A464,H$15:K$509,3,FALSE)</f>
        <v>0</v>
      </c>
      <c r="F464" s="346">
        <f t="shared" ref="F464:F515" si="23">VLOOKUP(A464,H$15:K$509,4,FALSE)</f>
        <v>0</v>
      </c>
      <c r="G464" s="354"/>
      <c r="H464" s="348"/>
      <c r="I464" s="355"/>
      <c r="J464" s="348"/>
      <c r="K464" s="348"/>
    </row>
    <row r="465" spans="1:11" s="349" customFormat="1">
      <c r="A465" s="344" t="s">
        <v>61</v>
      </c>
      <c r="B465" s="350"/>
      <c r="C465" s="351"/>
      <c r="D465" s="346">
        <f t="shared" si="21"/>
        <v>0</v>
      </c>
      <c r="E465" s="346">
        <f t="shared" si="22"/>
        <v>0</v>
      </c>
      <c r="F465" s="346">
        <f t="shared" si="23"/>
        <v>0</v>
      </c>
      <c r="G465" s="354"/>
      <c r="H465" s="348"/>
      <c r="I465" s="355"/>
      <c r="J465" s="348"/>
      <c r="K465" s="348"/>
    </row>
    <row r="466" spans="1:11" s="349" customFormat="1">
      <c r="A466" s="344" t="s">
        <v>61</v>
      </c>
      <c r="B466" s="350"/>
      <c r="C466" s="351"/>
      <c r="D466" s="346">
        <f t="shared" si="21"/>
        <v>0</v>
      </c>
      <c r="E466" s="346">
        <f t="shared" si="22"/>
        <v>0</v>
      </c>
      <c r="F466" s="346">
        <f t="shared" si="23"/>
        <v>0</v>
      </c>
      <c r="G466" s="354"/>
      <c r="H466" s="348"/>
      <c r="I466" s="355"/>
      <c r="J466" s="348"/>
      <c r="K466" s="348"/>
    </row>
    <row r="467" spans="1:11" s="349" customFormat="1">
      <c r="A467" s="344" t="s">
        <v>61</v>
      </c>
      <c r="B467" s="350"/>
      <c r="C467" s="351"/>
      <c r="D467" s="346">
        <f t="shared" si="21"/>
        <v>0</v>
      </c>
      <c r="E467" s="346">
        <f t="shared" si="22"/>
        <v>0</v>
      </c>
      <c r="F467" s="346">
        <f t="shared" si="23"/>
        <v>0</v>
      </c>
      <c r="G467" s="354"/>
      <c r="H467" s="348"/>
      <c r="I467" s="355"/>
      <c r="J467" s="348"/>
      <c r="K467" s="348"/>
    </row>
    <row r="468" spans="1:11" s="349" customFormat="1">
      <c r="A468" s="344" t="s">
        <v>61</v>
      </c>
      <c r="B468" s="350"/>
      <c r="C468" s="351"/>
      <c r="D468" s="346">
        <f t="shared" si="21"/>
        <v>0</v>
      </c>
      <c r="E468" s="346">
        <f t="shared" si="22"/>
        <v>0</v>
      </c>
      <c r="F468" s="346">
        <f t="shared" si="23"/>
        <v>0</v>
      </c>
      <c r="G468" s="354"/>
      <c r="H468" s="348"/>
      <c r="I468" s="355"/>
      <c r="J468" s="348"/>
      <c r="K468" s="348"/>
    </row>
    <row r="469" spans="1:11" s="349" customFormat="1">
      <c r="A469" s="344" t="s">
        <v>61</v>
      </c>
      <c r="B469" s="350"/>
      <c r="C469" s="351"/>
      <c r="D469" s="346">
        <f t="shared" si="21"/>
        <v>0</v>
      </c>
      <c r="E469" s="346">
        <f t="shared" si="22"/>
        <v>0</v>
      </c>
      <c r="F469" s="346">
        <f t="shared" si="23"/>
        <v>0</v>
      </c>
      <c r="G469" s="354"/>
      <c r="H469" s="348"/>
      <c r="I469" s="355"/>
      <c r="J469" s="348"/>
      <c r="K469" s="348"/>
    </row>
    <row r="470" spans="1:11" s="349" customFormat="1">
      <c r="A470" s="344" t="s">
        <v>61</v>
      </c>
      <c r="B470" s="350"/>
      <c r="C470" s="351"/>
      <c r="D470" s="346">
        <f t="shared" si="21"/>
        <v>0</v>
      </c>
      <c r="E470" s="346">
        <f t="shared" si="22"/>
        <v>0</v>
      </c>
      <c r="F470" s="346">
        <f t="shared" si="23"/>
        <v>0</v>
      </c>
      <c r="G470" s="354"/>
      <c r="H470" s="348"/>
      <c r="I470" s="355"/>
      <c r="J470" s="348"/>
      <c r="K470" s="348"/>
    </row>
    <row r="471" spans="1:11" s="349" customFormat="1">
      <c r="A471" s="344" t="s">
        <v>61</v>
      </c>
      <c r="B471" s="350"/>
      <c r="C471" s="351"/>
      <c r="D471" s="346">
        <f t="shared" si="21"/>
        <v>0</v>
      </c>
      <c r="E471" s="346">
        <f t="shared" si="22"/>
        <v>0</v>
      </c>
      <c r="F471" s="346">
        <f t="shared" si="23"/>
        <v>0</v>
      </c>
      <c r="G471" s="354"/>
      <c r="H471" s="348"/>
      <c r="I471" s="355"/>
      <c r="J471" s="348"/>
      <c r="K471" s="348"/>
    </row>
    <row r="472" spans="1:11" s="349" customFormat="1">
      <c r="A472" s="344" t="s">
        <v>61</v>
      </c>
      <c r="B472" s="350"/>
      <c r="C472" s="351"/>
      <c r="D472" s="346">
        <f t="shared" si="21"/>
        <v>0</v>
      </c>
      <c r="E472" s="346">
        <f t="shared" si="22"/>
        <v>0</v>
      </c>
      <c r="F472" s="346">
        <f t="shared" si="23"/>
        <v>0</v>
      </c>
      <c r="G472" s="354"/>
      <c r="H472" s="348"/>
      <c r="I472" s="355"/>
      <c r="J472" s="348"/>
      <c r="K472" s="348"/>
    </row>
    <row r="473" spans="1:11" s="349" customFormat="1">
      <c r="A473" s="344" t="s">
        <v>61</v>
      </c>
      <c r="B473" s="350"/>
      <c r="C473" s="351"/>
      <c r="D473" s="346">
        <f t="shared" si="21"/>
        <v>0</v>
      </c>
      <c r="E473" s="346">
        <f t="shared" si="22"/>
        <v>0</v>
      </c>
      <c r="F473" s="346">
        <f t="shared" si="23"/>
        <v>0</v>
      </c>
      <c r="G473" s="354"/>
      <c r="H473" s="348"/>
      <c r="I473" s="355"/>
      <c r="J473" s="348"/>
      <c r="K473" s="348"/>
    </row>
    <row r="474" spans="1:11" s="349" customFormat="1">
      <c r="A474" s="344" t="s">
        <v>61</v>
      </c>
      <c r="B474" s="350"/>
      <c r="C474" s="351"/>
      <c r="D474" s="346">
        <f t="shared" si="21"/>
        <v>0</v>
      </c>
      <c r="E474" s="346">
        <f t="shared" si="22"/>
        <v>0</v>
      </c>
      <c r="F474" s="346">
        <f t="shared" si="23"/>
        <v>0</v>
      </c>
      <c r="G474" s="354"/>
      <c r="H474" s="348"/>
      <c r="I474" s="355"/>
      <c r="J474" s="348"/>
      <c r="K474" s="348"/>
    </row>
    <row r="475" spans="1:11" s="349" customFormat="1">
      <c r="A475" s="344" t="s">
        <v>61</v>
      </c>
      <c r="B475" s="350"/>
      <c r="C475" s="351"/>
      <c r="D475" s="346">
        <f t="shared" si="21"/>
        <v>0</v>
      </c>
      <c r="E475" s="346">
        <f t="shared" si="22"/>
        <v>0</v>
      </c>
      <c r="F475" s="346">
        <f t="shared" si="23"/>
        <v>0</v>
      </c>
      <c r="G475" s="354"/>
      <c r="H475" s="348"/>
      <c r="I475" s="355"/>
      <c r="J475" s="348"/>
      <c r="K475" s="348"/>
    </row>
    <row r="476" spans="1:11" s="349" customFormat="1">
      <c r="A476" s="344" t="s">
        <v>61</v>
      </c>
      <c r="B476" s="350"/>
      <c r="C476" s="351"/>
      <c r="D476" s="346">
        <f t="shared" si="21"/>
        <v>0</v>
      </c>
      <c r="E476" s="346">
        <f t="shared" si="22"/>
        <v>0</v>
      </c>
      <c r="F476" s="346">
        <f t="shared" si="23"/>
        <v>0</v>
      </c>
      <c r="G476" s="354"/>
      <c r="H476" s="348"/>
      <c r="I476" s="355"/>
      <c r="J476" s="348"/>
      <c r="K476" s="348"/>
    </row>
    <row r="477" spans="1:11" s="349" customFormat="1">
      <c r="A477" s="344" t="s">
        <v>61</v>
      </c>
      <c r="B477" s="350"/>
      <c r="C477" s="351"/>
      <c r="D477" s="346">
        <f t="shared" si="21"/>
        <v>0</v>
      </c>
      <c r="E477" s="346">
        <f t="shared" si="22"/>
        <v>0</v>
      </c>
      <c r="F477" s="346">
        <f t="shared" si="23"/>
        <v>0</v>
      </c>
      <c r="G477" s="354"/>
      <c r="H477" s="348"/>
      <c r="I477" s="355"/>
      <c r="J477" s="348"/>
      <c r="K477" s="348"/>
    </row>
    <row r="478" spans="1:11" s="349" customFormat="1">
      <c r="A478" s="344" t="s">
        <v>61</v>
      </c>
      <c r="B478" s="350"/>
      <c r="C478" s="351"/>
      <c r="D478" s="346">
        <f t="shared" si="21"/>
        <v>0</v>
      </c>
      <c r="E478" s="346">
        <f t="shared" si="22"/>
        <v>0</v>
      </c>
      <c r="F478" s="346">
        <f t="shared" si="23"/>
        <v>0</v>
      </c>
      <c r="G478" s="354"/>
      <c r="H478" s="348"/>
      <c r="I478" s="355"/>
      <c r="J478" s="348"/>
      <c r="K478" s="348"/>
    </row>
    <row r="479" spans="1:11" s="349" customFormat="1">
      <c r="A479" s="344" t="s">
        <v>61</v>
      </c>
      <c r="B479" s="350"/>
      <c r="C479" s="351"/>
      <c r="D479" s="346">
        <f t="shared" si="21"/>
        <v>0</v>
      </c>
      <c r="E479" s="346">
        <f t="shared" si="22"/>
        <v>0</v>
      </c>
      <c r="F479" s="346">
        <f t="shared" si="23"/>
        <v>0</v>
      </c>
      <c r="G479" s="354"/>
      <c r="H479" s="348"/>
      <c r="I479" s="355"/>
      <c r="J479" s="348"/>
      <c r="K479" s="348"/>
    </row>
    <row r="480" spans="1:11" s="349" customFormat="1">
      <c r="A480" s="344" t="s">
        <v>61</v>
      </c>
      <c r="B480" s="350"/>
      <c r="C480" s="351"/>
      <c r="D480" s="346">
        <f t="shared" si="21"/>
        <v>0</v>
      </c>
      <c r="E480" s="346">
        <f t="shared" si="22"/>
        <v>0</v>
      </c>
      <c r="F480" s="346">
        <f t="shared" si="23"/>
        <v>0</v>
      </c>
      <c r="G480" s="354"/>
      <c r="H480" s="348"/>
      <c r="I480" s="355"/>
      <c r="J480" s="348"/>
      <c r="K480" s="348"/>
    </row>
    <row r="481" spans="1:11" s="349" customFormat="1">
      <c r="A481" s="344" t="s">
        <v>61</v>
      </c>
      <c r="B481" s="350"/>
      <c r="C481" s="351"/>
      <c r="D481" s="346">
        <f t="shared" si="21"/>
        <v>0</v>
      </c>
      <c r="E481" s="346">
        <f t="shared" si="22"/>
        <v>0</v>
      </c>
      <c r="F481" s="346">
        <f t="shared" si="23"/>
        <v>0</v>
      </c>
      <c r="G481" s="354"/>
      <c r="H481" s="348"/>
      <c r="I481" s="355"/>
      <c r="J481" s="348"/>
      <c r="K481" s="348"/>
    </row>
    <row r="482" spans="1:11" s="349" customFormat="1">
      <c r="A482" s="344" t="s">
        <v>61</v>
      </c>
      <c r="B482" s="350"/>
      <c r="C482" s="351"/>
      <c r="D482" s="346">
        <f t="shared" si="21"/>
        <v>0</v>
      </c>
      <c r="E482" s="346">
        <f t="shared" si="22"/>
        <v>0</v>
      </c>
      <c r="F482" s="346">
        <f t="shared" si="23"/>
        <v>0</v>
      </c>
      <c r="G482" s="354"/>
      <c r="H482" s="348"/>
      <c r="I482" s="355"/>
      <c r="J482" s="348"/>
      <c r="K482" s="348"/>
    </row>
    <row r="483" spans="1:11" s="349" customFormat="1">
      <c r="A483" s="344" t="s">
        <v>61</v>
      </c>
      <c r="B483" s="350"/>
      <c r="C483" s="351"/>
      <c r="D483" s="346">
        <f t="shared" si="21"/>
        <v>0</v>
      </c>
      <c r="E483" s="346">
        <f t="shared" si="22"/>
        <v>0</v>
      </c>
      <c r="F483" s="346">
        <f t="shared" si="23"/>
        <v>0</v>
      </c>
      <c r="G483" s="354"/>
      <c r="H483" s="348"/>
      <c r="I483" s="355"/>
      <c r="J483" s="348"/>
      <c r="K483" s="348"/>
    </row>
    <row r="484" spans="1:11" s="349" customFormat="1">
      <c r="A484" s="344" t="s">
        <v>61</v>
      </c>
      <c r="B484" s="350"/>
      <c r="C484" s="351"/>
      <c r="D484" s="346">
        <f t="shared" si="21"/>
        <v>0</v>
      </c>
      <c r="E484" s="346">
        <f t="shared" si="22"/>
        <v>0</v>
      </c>
      <c r="F484" s="346">
        <f t="shared" si="23"/>
        <v>0</v>
      </c>
      <c r="G484" s="354"/>
      <c r="H484" s="348"/>
      <c r="I484" s="355"/>
      <c r="J484" s="348"/>
      <c r="K484" s="348"/>
    </row>
    <row r="485" spans="1:11" s="349" customFormat="1">
      <c r="A485" s="344" t="s">
        <v>61</v>
      </c>
      <c r="B485" s="350"/>
      <c r="C485" s="351"/>
      <c r="D485" s="346">
        <f t="shared" si="21"/>
        <v>0</v>
      </c>
      <c r="E485" s="346">
        <f t="shared" si="22"/>
        <v>0</v>
      </c>
      <c r="F485" s="346">
        <f t="shared" si="23"/>
        <v>0</v>
      </c>
      <c r="G485" s="354"/>
      <c r="H485" s="348"/>
      <c r="I485" s="355"/>
      <c r="J485" s="348"/>
      <c r="K485" s="348"/>
    </row>
    <row r="486" spans="1:11" s="349" customFormat="1">
      <c r="A486" s="344" t="s">
        <v>61</v>
      </c>
      <c r="B486" s="350"/>
      <c r="C486" s="351"/>
      <c r="D486" s="346">
        <f t="shared" si="21"/>
        <v>0</v>
      </c>
      <c r="E486" s="346">
        <f t="shared" si="22"/>
        <v>0</v>
      </c>
      <c r="F486" s="346">
        <f t="shared" si="23"/>
        <v>0</v>
      </c>
      <c r="G486" s="354"/>
      <c r="H486" s="348"/>
      <c r="I486" s="355"/>
      <c r="J486" s="348"/>
      <c r="K486" s="348"/>
    </row>
    <row r="487" spans="1:11" s="349" customFormat="1">
      <c r="A487" s="344" t="s">
        <v>61</v>
      </c>
      <c r="B487" s="350"/>
      <c r="C487" s="351"/>
      <c r="D487" s="346">
        <f t="shared" si="21"/>
        <v>0</v>
      </c>
      <c r="E487" s="346">
        <f t="shared" si="22"/>
        <v>0</v>
      </c>
      <c r="F487" s="346">
        <f t="shared" si="23"/>
        <v>0</v>
      </c>
      <c r="G487" s="354"/>
      <c r="H487" s="348"/>
      <c r="I487" s="355"/>
      <c r="J487" s="348"/>
      <c r="K487" s="348"/>
    </row>
    <row r="488" spans="1:11" s="349" customFormat="1">
      <c r="A488" s="344" t="s">
        <v>61</v>
      </c>
      <c r="B488" s="350"/>
      <c r="C488" s="351"/>
      <c r="D488" s="346">
        <f t="shared" si="21"/>
        <v>0</v>
      </c>
      <c r="E488" s="346">
        <f t="shared" si="22"/>
        <v>0</v>
      </c>
      <c r="F488" s="346">
        <f t="shared" si="23"/>
        <v>0</v>
      </c>
      <c r="G488" s="354"/>
      <c r="H488" s="348"/>
      <c r="I488" s="355"/>
      <c r="J488" s="348"/>
      <c r="K488" s="348"/>
    </row>
    <row r="489" spans="1:11" s="349" customFormat="1">
      <c r="A489" s="344" t="s">
        <v>61</v>
      </c>
      <c r="B489" s="350"/>
      <c r="C489" s="351"/>
      <c r="D489" s="346">
        <f t="shared" si="21"/>
        <v>0</v>
      </c>
      <c r="E489" s="346">
        <f t="shared" si="22"/>
        <v>0</v>
      </c>
      <c r="F489" s="346">
        <f t="shared" si="23"/>
        <v>0</v>
      </c>
      <c r="G489" s="354"/>
      <c r="H489" s="348"/>
      <c r="I489" s="355"/>
      <c r="J489" s="348"/>
      <c r="K489" s="348"/>
    </row>
    <row r="490" spans="1:11" s="349" customFormat="1">
      <c r="A490" s="344" t="s">
        <v>61</v>
      </c>
      <c r="B490" s="350"/>
      <c r="C490" s="351"/>
      <c r="D490" s="346">
        <f t="shared" si="21"/>
        <v>0</v>
      </c>
      <c r="E490" s="346">
        <f t="shared" si="22"/>
        <v>0</v>
      </c>
      <c r="F490" s="346">
        <f t="shared" si="23"/>
        <v>0</v>
      </c>
      <c r="G490" s="354"/>
      <c r="H490" s="348"/>
      <c r="I490" s="355"/>
      <c r="J490" s="348"/>
      <c r="K490" s="348"/>
    </row>
    <row r="491" spans="1:11" s="349" customFormat="1">
      <c r="A491" s="344" t="s">
        <v>61</v>
      </c>
      <c r="B491" s="350"/>
      <c r="C491" s="351"/>
      <c r="D491" s="346">
        <f t="shared" si="21"/>
        <v>0</v>
      </c>
      <c r="E491" s="346">
        <f t="shared" si="22"/>
        <v>0</v>
      </c>
      <c r="F491" s="346">
        <f t="shared" si="23"/>
        <v>0</v>
      </c>
      <c r="G491" s="354"/>
      <c r="H491" s="348"/>
      <c r="I491" s="355"/>
      <c r="J491" s="348"/>
      <c r="K491" s="348"/>
    </row>
    <row r="492" spans="1:11" s="349" customFormat="1">
      <c r="A492" s="344" t="s">
        <v>61</v>
      </c>
      <c r="B492" s="350"/>
      <c r="C492" s="351"/>
      <c r="D492" s="346">
        <f t="shared" si="21"/>
        <v>0</v>
      </c>
      <c r="E492" s="346">
        <f t="shared" si="22"/>
        <v>0</v>
      </c>
      <c r="F492" s="346">
        <f t="shared" si="23"/>
        <v>0</v>
      </c>
      <c r="G492" s="354"/>
      <c r="H492" s="348"/>
      <c r="I492" s="355"/>
      <c r="J492" s="348"/>
      <c r="K492" s="348"/>
    </row>
    <row r="493" spans="1:11" s="349" customFormat="1">
      <c r="A493" s="344" t="s">
        <v>61</v>
      </c>
      <c r="B493" s="350"/>
      <c r="C493" s="351"/>
      <c r="D493" s="346">
        <f t="shared" si="21"/>
        <v>0</v>
      </c>
      <c r="E493" s="346">
        <f t="shared" si="22"/>
        <v>0</v>
      </c>
      <c r="F493" s="346">
        <f t="shared" si="23"/>
        <v>0</v>
      </c>
      <c r="G493" s="354"/>
      <c r="H493" s="348"/>
      <c r="I493" s="355"/>
      <c r="J493" s="348"/>
      <c r="K493" s="348"/>
    </row>
    <row r="494" spans="1:11" s="349" customFormat="1">
      <c r="A494" s="344" t="s">
        <v>61</v>
      </c>
      <c r="B494" s="350"/>
      <c r="C494" s="351"/>
      <c r="D494" s="346">
        <f t="shared" si="21"/>
        <v>0</v>
      </c>
      <c r="E494" s="346">
        <f t="shared" si="22"/>
        <v>0</v>
      </c>
      <c r="F494" s="346">
        <f t="shared" si="23"/>
        <v>0</v>
      </c>
      <c r="G494" s="354"/>
      <c r="H494" s="348"/>
      <c r="I494" s="355"/>
      <c r="J494" s="348"/>
      <c r="K494" s="348"/>
    </row>
    <row r="495" spans="1:11" s="349" customFormat="1">
      <c r="A495" s="344" t="s">
        <v>61</v>
      </c>
      <c r="B495" s="350"/>
      <c r="C495" s="351"/>
      <c r="D495" s="346">
        <f t="shared" si="21"/>
        <v>0</v>
      </c>
      <c r="E495" s="346">
        <f t="shared" si="22"/>
        <v>0</v>
      </c>
      <c r="F495" s="346">
        <f t="shared" si="23"/>
        <v>0</v>
      </c>
      <c r="G495" s="354"/>
      <c r="H495" s="348"/>
      <c r="I495" s="355"/>
      <c r="J495" s="348"/>
      <c r="K495" s="348"/>
    </row>
    <row r="496" spans="1:11" s="349" customFormat="1">
      <c r="A496" s="344" t="s">
        <v>61</v>
      </c>
      <c r="B496" s="350"/>
      <c r="C496" s="351"/>
      <c r="D496" s="346">
        <f t="shared" si="21"/>
        <v>0</v>
      </c>
      <c r="E496" s="346">
        <f t="shared" si="22"/>
        <v>0</v>
      </c>
      <c r="F496" s="346">
        <f t="shared" si="23"/>
        <v>0</v>
      </c>
      <c r="G496" s="354"/>
      <c r="H496" s="348"/>
      <c r="I496" s="355"/>
      <c r="J496" s="348"/>
      <c r="K496" s="348"/>
    </row>
    <row r="497" spans="1:11" s="349" customFormat="1">
      <c r="A497" s="344" t="s">
        <v>61</v>
      </c>
      <c r="B497" s="350"/>
      <c r="C497" s="351"/>
      <c r="D497" s="346">
        <f t="shared" si="21"/>
        <v>0</v>
      </c>
      <c r="E497" s="346">
        <f t="shared" si="22"/>
        <v>0</v>
      </c>
      <c r="F497" s="346">
        <f t="shared" si="23"/>
        <v>0</v>
      </c>
      <c r="G497" s="354"/>
      <c r="H497" s="348"/>
      <c r="I497" s="355"/>
      <c r="J497" s="348"/>
      <c r="K497" s="348"/>
    </row>
    <row r="498" spans="1:11" s="349" customFormat="1">
      <c r="A498" s="344" t="s">
        <v>61</v>
      </c>
      <c r="B498" s="350"/>
      <c r="C498" s="351"/>
      <c r="D498" s="346">
        <f t="shared" si="21"/>
        <v>0</v>
      </c>
      <c r="E498" s="346">
        <f t="shared" si="22"/>
        <v>0</v>
      </c>
      <c r="F498" s="346">
        <f t="shared" si="23"/>
        <v>0</v>
      </c>
      <c r="G498" s="354"/>
      <c r="H498" s="348"/>
      <c r="I498" s="355"/>
      <c r="J498" s="348"/>
      <c r="K498" s="348"/>
    </row>
    <row r="499" spans="1:11" s="349" customFormat="1">
      <c r="A499" s="344" t="s">
        <v>61</v>
      </c>
      <c r="B499" s="350"/>
      <c r="C499" s="351"/>
      <c r="D499" s="346">
        <f t="shared" si="21"/>
        <v>0</v>
      </c>
      <c r="E499" s="346">
        <f t="shared" si="22"/>
        <v>0</v>
      </c>
      <c r="F499" s="346">
        <f t="shared" si="23"/>
        <v>0</v>
      </c>
      <c r="G499" s="354"/>
      <c r="H499" s="348"/>
      <c r="I499" s="355"/>
      <c r="J499" s="348"/>
      <c r="K499" s="348"/>
    </row>
    <row r="500" spans="1:11" s="349" customFormat="1">
      <c r="A500" s="344" t="s">
        <v>61</v>
      </c>
      <c r="B500" s="350"/>
      <c r="C500" s="351"/>
      <c r="D500" s="346">
        <f t="shared" si="21"/>
        <v>0</v>
      </c>
      <c r="E500" s="346">
        <f t="shared" si="22"/>
        <v>0</v>
      </c>
      <c r="F500" s="346">
        <f t="shared" si="23"/>
        <v>0</v>
      </c>
      <c r="G500" s="354"/>
      <c r="H500" s="348"/>
      <c r="I500" s="355"/>
      <c r="J500" s="348"/>
      <c r="K500" s="348"/>
    </row>
    <row r="501" spans="1:11" s="349" customFormat="1">
      <c r="A501" s="344" t="s">
        <v>61</v>
      </c>
      <c r="B501" s="350"/>
      <c r="C501" s="351"/>
      <c r="D501" s="346">
        <f t="shared" si="21"/>
        <v>0</v>
      </c>
      <c r="E501" s="346">
        <f t="shared" si="22"/>
        <v>0</v>
      </c>
      <c r="F501" s="346">
        <f t="shared" si="23"/>
        <v>0</v>
      </c>
      <c r="G501" s="354"/>
      <c r="H501" s="348"/>
      <c r="I501" s="355"/>
      <c r="J501" s="348"/>
      <c r="K501" s="348"/>
    </row>
    <row r="502" spans="1:11" s="349" customFormat="1">
      <c r="A502" s="344" t="s">
        <v>61</v>
      </c>
      <c r="B502" s="350"/>
      <c r="C502" s="351"/>
      <c r="D502" s="346">
        <f t="shared" si="21"/>
        <v>0</v>
      </c>
      <c r="E502" s="346">
        <f t="shared" si="22"/>
        <v>0</v>
      </c>
      <c r="F502" s="346">
        <f t="shared" si="23"/>
        <v>0</v>
      </c>
      <c r="G502" s="354"/>
      <c r="H502" s="348"/>
      <c r="I502" s="355"/>
      <c r="J502" s="348"/>
      <c r="K502" s="348"/>
    </row>
    <row r="503" spans="1:11" s="349" customFormat="1">
      <c r="A503" s="344" t="s">
        <v>61</v>
      </c>
      <c r="B503" s="350"/>
      <c r="C503" s="351"/>
      <c r="D503" s="346">
        <f t="shared" si="21"/>
        <v>0</v>
      </c>
      <c r="E503" s="346">
        <f t="shared" si="22"/>
        <v>0</v>
      </c>
      <c r="F503" s="346">
        <f t="shared" si="23"/>
        <v>0</v>
      </c>
      <c r="G503" s="354"/>
      <c r="H503" s="348"/>
      <c r="I503" s="355"/>
      <c r="J503" s="348"/>
      <c r="K503" s="348"/>
    </row>
    <row r="504" spans="1:11" s="349" customFormat="1">
      <c r="A504" s="344" t="s">
        <v>61</v>
      </c>
      <c r="B504" s="350"/>
      <c r="C504" s="351"/>
      <c r="D504" s="346">
        <f t="shared" si="21"/>
        <v>0</v>
      </c>
      <c r="E504" s="346">
        <f t="shared" si="22"/>
        <v>0</v>
      </c>
      <c r="F504" s="346">
        <f t="shared" si="23"/>
        <v>0</v>
      </c>
      <c r="G504" s="354"/>
      <c r="H504" s="348"/>
      <c r="I504" s="355"/>
      <c r="J504" s="348"/>
      <c r="K504" s="348"/>
    </row>
    <row r="505" spans="1:11" s="349" customFormat="1">
      <c r="A505" s="344" t="s">
        <v>61</v>
      </c>
      <c r="B505" s="350"/>
      <c r="C505" s="351"/>
      <c r="D505" s="346">
        <f t="shared" si="21"/>
        <v>0</v>
      </c>
      <c r="E505" s="346">
        <f t="shared" si="22"/>
        <v>0</v>
      </c>
      <c r="F505" s="346">
        <f t="shared" si="23"/>
        <v>0</v>
      </c>
      <c r="G505" s="354"/>
      <c r="H505" s="348"/>
      <c r="I505" s="355"/>
      <c r="J505" s="348"/>
      <c r="K505" s="348"/>
    </row>
    <row r="506" spans="1:11" s="349" customFormat="1">
      <c r="A506" s="344" t="s">
        <v>61</v>
      </c>
      <c r="B506" s="350"/>
      <c r="C506" s="351"/>
      <c r="D506" s="346">
        <f t="shared" si="21"/>
        <v>0</v>
      </c>
      <c r="E506" s="346">
        <f t="shared" si="22"/>
        <v>0</v>
      </c>
      <c r="F506" s="346">
        <f t="shared" si="23"/>
        <v>0</v>
      </c>
      <c r="G506" s="354"/>
      <c r="H506" s="348"/>
      <c r="I506" s="355"/>
      <c r="J506" s="348"/>
      <c r="K506" s="348"/>
    </row>
    <row r="507" spans="1:11" s="349" customFormat="1">
      <c r="A507" s="344" t="s">
        <v>61</v>
      </c>
      <c r="B507" s="350"/>
      <c r="C507" s="351"/>
      <c r="D507" s="346">
        <f t="shared" si="21"/>
        <v>0</v>
      </c>
      <c r="E507" s="346">
        <f t="shared" si="22"/>
        <v>0</v>
      </c>
      <c r="F507" s="346">
        <f t="shared" si="23"/>
        <v>0</v>
      </c>
      <c r="G507" s="354"/>
      <c r="H507" s="348"/>
      <c r="I507" s="355"/>
      <c r="J507" s="348"/>
      <c r="K507" s="348"/>
    </row>
    <row r="508" spans="1:11" s="349" customFormat="1">
      <c r="A508" s="344" t="s">
        <v>61</v>
      </c>
      <c r="B508" s="350"/>
      <c r="C508" s="351"/>
      <c r="D508" s="346">
        <f t="shared" si="21"/>
        <v>0</v>
      </c>
      <c r="E508" s="346">
        <f t="shared" si="22"/>
        <v>0</v>
      </c>
      <c r="F508" s="346">
        <f t="shared" si="23"/>
        <v>0</v>
      </c>
      <c r="G508" s="354"/>
      <c r="H508" s="348"/>
      <c r="I508" s="355"/>
      <c r="J508" s="348"/>
      <c r="K508" s="348"/>
    </row>
    <row r="509" spans="1:11" s="349" customFormat="1">
      <c r="A509" s="344" t="s">
        <v>61</v>
      </c>
      <c r="B509" s="350"/>
      <c r="C509" s="351"/>
      <c r="D509" s="346">
        <f t="shared" si="21"/>
        <v>0</v>
      </c>
      <c r="E509" s="346">
        <f t="shared" si="22"/>
        <v>0</v>
      </c>
      <c r="F509" s="346">
        <f t="shared" si="23"/>
        <v>0</v>
      </c>
      <c r="G509" s="354"/>
      <c r="H509" s="348"/>
      <c r="I509" s="355"/>
      <c r="J509" s="348"/>
      <c r="K509" s="348"/>
    </row>
    <row r="510" spans="1:11" s="349" customFormat="1">
      <c r="A510" s="344" t="s">
        <v>61</v>
      </c>
      <c r="B510" s="350"/>
      <c r="C510" s="351"/>
      <c r="D510" s="346">
        <f t="shared" si="21"/>
        <v>0</v>
      </c>
      <c r="E510" s="346">
        <f t="shared" si="22"/>
        <v>0</v>
      </c>
      <c r="F510" s="346">
        <f t="shared" si="23"/>
        <v>0</v>
      </c>
      <c r="G510" s="354"/>
      <c r="H510" s="348"/>
      <c r="I510" s="355"/>
      <c r="J510" s="348"/>
      <c r="K510" s="348"/>
    </row>
    <row r="511" spans="1:11" s="349" customFormat="1">
      <c r="A511" s="344" t="s">
        <v>61</v>
      </c>
      <c r="B511" s="350"/>
      <c r="C511" s="351"/>
      <c r="D511" s="346">
        <f t="shared" si="21"/>
        <v>0</v>
      </c>
      <c r="E511" s="346">
        <f t="shared" si="22"/>
        <v>0</v>
      </c>
      <c r="F511" s="346">
        <f t="shared" si="23"/>
        <v>0</v>
      </c>
      <c r="G511" s="354"/>
      <c r="H511" s="348"/>
      <c r="I511" s="355"/>
      <c r="J511" s="348"/>
      <c r="K511" s="348"/>
    </row>
    <row r="512" spans="1:11" s="349" customFormat="1">
      <c r="A512" s="344" t="s">
        <v>61</v>
      </c>
      <c r="B512" s="350"/>
      <c r="C512" s="351"/>
      <c r="D512" s="346">
        <f t="shared" si="21"/>
        <v>0</v>
      </c>
      <c r="E512" s="346">
        <f t="shared" si="22"/>
        <v>0</v>
      </c>
      <c r="F512" s="346">
        <f t="shared" si="23"/>
        <v>0</v>
      </c>
      <c r="G512" s="354"/>
      <c r="H512" s="348"/>
      <c r="I512" s="355"/>
      <c r="J512" s="348"/>
      <c r="K512" s="348"/>
    </row>
    <row r="513" spans="1:11" s="349" customFormat="1">
      <c r="A513" s="344" t="s">
        <v>61</v>
      </c>
      <c r="B513" s="350"/>
      <c r="C513" s="351"/>
      <c r="D513" s="346">
        <f t="shared" si="21"/>
        <v>0</v>
      </c>
      <c r="E513" s="346">
        <f t="shared" si="22"/>
        <v>0</v>
      </c>
      <c r="F513" s="346">
        <f t="shared" si="23"/>
        <v>0</v>
      </c>
      <c r="G513" s="354"/>
      <c r="H513" s="348"/>
      <c r="I513" s="355"/>
      <c r="J513" s="348"/>
      <c r="K513" s="348"/>
    </row>
    <row r="514" spans="1:11" s="349" customFormat="1">
      <c r="A514" s="344" t="s">
        <v>61</v>
      </c>
      <c r="B514" s="350"/>
      <c r="C514" s="351"/>
      <c r="D514" s="346">
        <f t="shared" si="21"/>
        <v>0</v>
      </c>
      <c r="E514" s="346">
        <f t="shared" si="22"/>
        <v>0</v>
      </c>
      <c r="F514" s="346">
        <f t="shared" si="23"/>
        <v>0</v>
      </c>
      <c r="G514" s="354"/>
      <c r="H514" s="348"/>
      <c r="I514" s="355"/>
      <c r="J514" s="348"/>
      <c r="K514" s="348"/>
    </row>
    <row r="515" spans="1:11" s="349" customFormat="1">
      <c r="A515" s="344" t="s">
        <v>61</v>
      </c>
      <c r="B515" s="350"/>
      <c r="C515" s="351"/>
      <c r="D515" s="346">
        <f t="shared" si="21"/>
        <v>0</v>
      </c>
      <c r="E515" s="346">
        <f t="shared" si="22"/>
        <v>0</v>
      </c>
      <c r="F515" s="346">
        <f t="shared" si="23"/>
        <v>0</v>
      </c>
      <c r="G515" s="354"/>
      <c r="H515" s="348"/>
      <c r="I515" s="355"/>
      <c r="J515" s="348"/>
      <c r="K515" s="348"/>
    </row>
    <row r="516" spans="1:11" s="349" customFormat="1" ht="15" customHeight="1">
      <c r="A516" s="356"/>
      <c r="B516" s="357"/>
      <c r="C516" s="358"/>
      <c r="D516" s="359"/>
      <c r="E516" s="360"/>
      <c r="F516" s="360"/>
      <c r="G516" s="354"/>
      <c r="H516" s="361"/>
      <c r="I516" s="362"/>
      <c r="J516" s="361"/>
      <c r="K516" s="361"/>
    </row>
    <row r="517" spans="1:11" s="349" customFormat="1" ht="15" customHeight="1">
      <c r="A517" s="356"/>
      <c r="B517" s="357"/>
      <c r="C517" s="358"/>
      <c r="D517" s="359"/>
      <c r="E517" s="360"/>
      <c r="F517" s="360"/>
      <c r="G517" s="354"/>
      <c r="H517" s="361"/>
      <c r="I517" s="362"/>
      <c r="J517" s="361"/>
      <c r="K517" s="361"/>
    </row>
    <row r="518" spans="1:11" s="349" customFormat="1" ht="15" customHeight="1">
      <c r="A518" s="356"/>
      <c r="B518" s="357"/>
      <c r="C518" s="358"/>
      <c r="D518" s="359"/>
      <c r="E518" s="360"/>
      <c r="F518" s="360"/>
      <c r="G518" s="354"/>
      <c r="H518" s="361"/>
      <c r="I518" s="362"/>
      <c r="J518" s="361"/>
      <c r="K518" s="361"/>
    </row>
    <row r="519" spans="1:11" s="349" customFormat="1" ht="15" customHeight="1">
      <c r="A519" s="356"/>
      <c r="B519" s="357"/>
      <c r="C519" s="358"/>
      <c r="D519" s="359"/>
      <c r="E519" s="360"/>
      <c r="F519" s="360"/>
      <c r="G519" s="354"/>
      <c r="H519" s="361"/>
      <c r="I519" s="362"/>
      <c r="J519" s="361"/>
      <c r="K519" s="361"/>
    </row>
    <row r="520" spans="1:11" s="349" customFormat="1" ht="15" customHeight="1">
      <c r="A520" s="356"/>
      <c r="B520" s="357"/>
      <c r="C520" s="358"/>
      <c r="D520" s="359"/>
      <c r="E520" s="360"/>
      <c r="F520" s="360"/>
      <c r="G520" s="354"/>
      <c r="H520" s="361"/>
      <c r="I520" s="362"/>
      <c r="J520" s="361"/>
      <c r="K520" s="361"/>
    </row>
    <row r="521" spans="1:11" s="349" customFormat="1" ht="15" customHeight="1">
      <c r="A521" s="356"/>
      <c r="B521" s="357"/>
      <c r="C521" s="358"/>
      <c r="D521" s="359"/>
      <c r="E521" s="360"/>
      <c r="F521" s="360"/>
      <c r="G521" s="354"/>
      <c r="H521" s="361"/>
      <c r="I521" s="362"/>
      <c r="J521" s="361"/>
      <c r="K521" s="361"/>
    </row>
    <row r="522" spans="1:11" s="349" customFormat="1" ht="15" customHeight="1">
      <c r="A522" s="356"/>
      <c r="B522" s="357"/>
      <c r="C522" s="358"/>
      <c r="D522" s="359"/>
      <c r="E522" s="360"/>
      <c r="F522" s="360"/>
      <c r="G522" s="354"/>
      <c r="H522" s="361"/>
      <c r="I522" s="362"/>
      <c r="J522" s="361"/>
      <c r="K522" s="361"/>
    </row>
    <row r="523" spans="1:11" s="349" customFormat="1" ht="15" customHeight="1">
      <c r="A523" s="356"/>
      <c r="B523" s="357"/>
      <c r="C523" s="358"/>
      <c r="D523" s="359"/>
      <c r="E523" s="360"/>
      <c r="F523" s="360"/>
      <c r="G523" s="354"/>
      <c r="H523" s="361"/>
      <c r="I523" s="362"/>
      <c r="J523" s="361"/>
      <c r="K523" s="361"/>
    </row>
    <row r="524" spans="1:11" s="349" customFormat="1" ht="15" customHeight="1">
      <c r="A524" s="356"/>
      <c r="B524" s="357"/>
      <c r="C524" s="358"/>
      <c r="D524" s="359"/>
      <c r="E524" s="360"/>
      <c r="F524" s="360"/>
      <c r="G524" s="354"/>
      <c r="H524" s="361"/>
      <c r="I524" s="362"/>
      <c r="J524" s="361"/>
      <c r="K524" s="361"/>
    </row>
    <row r="525" spans="1:11" s="349" customFormat="1" ht="15" customHeight="1">
      <c r="A525" s="356"/>
      <c r="B525" s="357"/>
      <c r="C525" s="358"/>
      <c r="D525" s="359"/>
      <c r="E525" s="360"/>
      <c r="F525" s="360"/>
      <c r="G525" s="354"/>
      <c r="H525" s="361"/>
      <c r="I525" s="362"/>
      <c r="J525" s="361"/>
      <c r="K525" s="361"/>
    </row>
    <row r="526" spans="1:11" s="349" customFormat="1" ht="15" customHeight="1">
      <c r="A526" s="356"/>
      <c r="B526" s="357"/>
      <c r="C526" s="358"/>
      <c r="D526" s="359"/>
      <c r="E526" s="360"/>
      <c r="F526" s="360"/>
      <c r="G526" s="354"/>
      <c r="H526" s="361"/>
      <c r="I526" s="362"/>
      <c r="J526" s="361"/>
      <c r="K526" s="361"/>
    </row>
    <row r="527" spans="1:11" s="349" customFormat="1" ht="15" customHeight="1">
      <c r="A527" s="356"/>
      <c r="B527" s="357"/>
      <c r="C527" s="358"/>
      <c r="D527" s="359"/>
      <c r="E527" s="360"/>
      <c r="F527" s="360"/>
      <c r="G527" s="354"/>
      <c r="H527" s="361"/>
      <c r="I527" s="362"/>
      <c r="J527" s="361"/>
      <c r="K527" s="361"/>
    </row>
    <row r="528" spans="1:11" s="349" customFormat="1" ht="15" customHeight="1">
      <c r="A528" s="356"/>
      <c r="B528" s="357"/>
      <c r="C528" s="358"/>
      <c r="D528" s="359"/>
      <c r="E528" s="360"/>
      <c r="F528" s="360"/>
      <c r="G528" s="354"/>
      <c r="H528" s="361"/>
      <c r="I528" s="362"/>
      <c r="J528" s="361"/>
      <c r="K528" s="361"/>
    </row>
    <row r="529" spans="1:11" s="349" customFormat="1" ht="15" customHeight="1">
      <c r="A529" s="356"/>
      <c r="B529" s="357"/>
      <c r="C529" s="358"/>
      <c r="D529" s="359"/>
      <c r="E529" s="360"/>
      <c r="F529" s="360"/>
      <c r="G529" s="354"/>
      <c r="H529" s="361"/>
      <c r="I529" s="362"/>
      <c r="J529" s="361"/>
      <c r="K529" s="361"/>
    </row>
    <row r="530" spans="1:11" s="349" customFormat="1" ht="15" customHeight="1">
      <c r="A530" s="356"/>
      <c r="B530" s="357"/>
      <c r="C530" s="358"/>
      <c r="D530" s="359"/>
      <c r="E530" s="360"/>
      <c r="F530" s="360"/>
      <c r="G530" s="354"/>
      <c r="H530" s="361"/>
      <c r="I530" s="362"/>
      <c r="J530" s="361"/>
      <c r="K530" s="361"/>
    </row>
    <row r="531" spans="1:11" s="349" customFormat="1" ht="15" customHeight="1">
      <c r="A531" s="356"/>
      <c r="B531" s="357"/>
      <c r="C531" s="358"/>
      <c r="D531" s="359"/>
      <c r="E531" s="360"/>
      <c r="F531" s="360"/>
      <c r="G531" s="354"/>
      <c r="H531" s="361"/>
      <c r="I531" s="362"/>
      <c r="J531" s="361"/>
      <c r="K531" s="361"/>
    </row>
    <row r="532" spans="1:11" s="349" customFormat="1" ht="15" customHeight="1">
      <c r="A532" s="356"/>
      <c r="B532" s="357"/>
      <c r="C532" s="358"/>
      <c r="D532" s="359"/>
      <c r="E532" s="360"/>
      <c r="F532" s="360"/>
      <c r="G532" s="354"/>
      <c r="H532" s="361"/>
      <c r="I532" s="362"/>
      <c r="J532" s="361"/>
      <c r="K532" s="361"/>
    </row>
    <row r="533" spans="1:11" s="349" customFormat="1" ht="15" customHeight="1">
      <c r="A533" s="356"/>
      <c r="B533" s="357"/>
      <c r="C533" s="358"/>
      <c r="D533" s="359"/>
      <c r="E533" s="360"/>
      <c r="F533" s="360"/>
      <c r="G533" s="354"/>
      <c r="H533" s="361"/>
      <c r="I533" s="362"/>
      <c r="J533" s="361"/>
      <c r="K533" s="361"/>
    </row>
    <row r="534" spans="1:11" s="349" customFormat="1" ht="15" customHeight="1">
      <c r="A534" s="356"/>
      <c r="B534" s="357"/>
      <c r="C534" s="358"/>
      <c r="D534" s="359"/>
      <c r="E534" s="360"/>
      <c r="F534" s="360"/>
      <c r="G534" s="354"/>
      <c r="H534" s="361"/>
      <c r="I534" s="362"/>
      <c r="J534" s="361"/>
      <c r="K534" s="361"/>
    </row>
    <row r="535" spans="1:11" s="349" customFormat="1" ht="15" customHeight="1">
      <c r="A535" s="356"/>
      <c r="B535" s="357"/>
      <c r="C535" s="358"/>
      <c r="D535" s="359"/>
      <c r="E535" s="360"/>
      <c r="F535" s="360"/>
      <c r="G535" s="354"/>
      <c r="H535" s="361"/>
      <c r="I535" s="362"/>
      <c r="J535" s="361"/>
      <c r="K535" s="361"/>
    </row>
    <row r="536" spans="1:11" s="349" customFormat="1" ht="15" customHeight="1">
      <c r="A536" s="356"/>
      <c r="B536" s="357"/>
      <c r="C536" s="358"/>
      <c r="D536" s="359"/>
      <c r="E536" s="360"/>
      <c r="F536" s="360"/>
      <c r="G536" s="354"/>
      <c r="H536" s="361"/>
      <c r="I536" s="362"/>
      <c r="J536" s="361"/>
      <c r="K536" s="361"/>
    </row>
    <row r="537" spans="1:11" s="349" customFormat="1" ht="15" customHeight="1">
      <c r="A537" s="356"/>
      <c r="B537" s="357"/>
      <c r="C537" s="358"/>
      <c r="D537" s="359"/>
      <c r="E537" s="360"/>
      <c r="F537" s="360"/>
      <c r="G537" s="354"/>
      <c r="H537" s="361"/>
      <c r="I537" s="362"/>
      <c r="J537" s="361"/>
      <c r="K537" s="361"/>
    </row>
    <row r="538" spans="1:11" s="349" customFormat="1" ht="15" customHeight="1">
      <c r="A538" s="356"/>
      <c r="B538" s="357"/>
      <c r="C538" s="358"/>
      <c r="D538" s="359"/>
      <c r="E538" s="360"/>
      <c r="F538" s="360"/>
      <c r="G538" s="354"/>
      <c r="H538" s="361"/>
      <c r="I538" s="362"/>
      <c r="J538" s="361"/>
      <c r="K538" s="361"/>
    </row>
    <row r="539" spans="1:11" s="349" customFormat="1" ht="15" customHeight="1">
      <c r="A539" s="356"/>
      <c r="B539" s="357"/>
      <c r="C539" s="358"/>
      <c r="D539" s="359"/>
      <c r="E539" s="360"/>
      <c r="F539" s="360"/>
      <c r="G539" s="354"/>
      <c r="H539" s="361"/>
      <c r="I539" s="362"/>
      <c r="J539" s="361"/>
      <c r="K539" s="361"/>
    </row>
    <row r="540" spans="1:11" s="349" customFormat="1" ht="15" customHeight="1">
      <c r="A540" s="356"/>
      <c r="B540" s="357"/>
      <c r="C540" s="358"/>
      <c r="D540" s="359"/>
      <c r="E540" s="360"/>
      <c r="F540" s="360"/>
      <c r="G540" s="354"/>
      <c r="H540" s="361"/>
      <c r="I540" s="362"/>
      <c r="J540" s="361"/>
      <c r="K540" s="361"/>
    </row>
    <row r="541" spans="1:11" s="349" customFormat="1" ht="15" customHeight="1">
      <c r="A541" s="356"/>
      <c r="B541" s="357"/>
      <c r="C541" s="358"/>
      <c r="D541" s="359"/>
      <c r="E541" s="360"/>
      <c r="F541" s="360"/>
      <c r="G541" s="354"/>
      <c r="H541" s="361"/>
      <c r="I541" s="362"/>
      <c r="J541" s="361"/>
      <c r="K541" s="361"/>
    </row>
    <row r="542" spans="1:11" s="349" customFormat="1" ht="15" customHeight="1">
      <c r="A542" s="356"/>
      <c r="B542" s="357"/>
      <c r="C542" s="358"/>
      <c r="D542" s="359"/>
      <c r="E542" s="360"/>
      <c r="F542" s="360"/>
      <c r="G542" s="354"/>
      <c r="H542" s="361"/>
      <c r="I542" s="362"/>
      <c r="J542" s="361"/>
      <c r="K542" s="361"/>
    </row>
    <row r="543" spans="1:11" s="349" customFormat="1" ht="15" customHeight="1">
      <c r="A543" s="356"/>
      <c r="B543" s="357"/>
      <c r="C543" s="358"/>
      <c r="D543" s="359"/>
      <c r="E543" s="360"/>
      <c r="F543" s="360"/>
      <c r="G543" s="354"/>
      <c r="H543" s="361"/>
      <c r="I543" s="362"/>
      <c r="J543" s="361"/>
      <c r="K543" s="361"/>
    </row>
    <row r="544" spans="1:11" s="349" customFormat="1" ht="15" customHeight="1">
      <c r="A544" s="356"/>
      <c r="B544" s="357"/>
      <c r="C544" s="358"/>
      <c r="D544" s="359"/>
      <c r="E544" s="360"/>
      <c r="F544" s="360"/>
      <c r="G544" s="354"/>
      <c r="H544" s="361"/>
      <c r="I544" s="362"/>
      <c r="J544" s="361"/>
      <c r="K544" s="361"/>
    </row>
    <row r="545" spans="1:11" s="349" customFormat="1" ht="15" customHeight="1">
      <c r="A545" s="356"/>
      <c r="B545" s="357"/>
      <c r="C545" s="358"/>
      <c r="D545" s="359"/>
      <c r="E545" s="360"/>
      <c r="F545" s="360"/>
      <c r="G545" s="354"/>
      <c r="H545" s="361"/>
      <c r="I545" s="362"/>
      <c r="J545" s="361"/>
      <c r="K545" s="361"/>
    </row>
    <row r="546" spans="1:11" s="349" customFormat="1" ht="15" customHeight="1">
      <c r="A546" s="356"/>
      <c r="B546" s="357"/>
      <c r="C546" s="358"/>
      <c r="D546" s="359"/>
      <c r="E546" s="360"/>
      <c r="F546" s="360"/>
      <c r="G546" s="354"/>
      <c r="H546" s="361"/>
      <c r="I546" s="362"/>
      <c r="J546" s="361"/>
      <c r="K546" s="361"/>
    </row>
    <row r="547" spans="1:11" s="349" customFormat="1" ht="15" customHeight="1">
      <c r="A547" s="356"/>
      <c r="B547" s="357"/>
      <c r="C547" s="358"/>
      <c r="D547" s="359"/>
      <c r="E547" s="360"/>
      <c r="F547" s="360"/>
      <c r="G547" s="354"/>
      <c r="H547" s="361"/>
      <c r="I547" s="362"/>
      <c r="J547" s="361"/>
      <c r="K547" s="361"/>
    </row>
    <row r="548" spans="1:11" s="349" customFormat="1" ht="15" customHeight="1">
      <c r="A548" s="356"/>
      <c r="B548" s="357"/>
      <c r="C548" s="358"/>
      <c r="D548" s="359"/>
      <c r="E548" s="360"/>
      <c r="F548" s="360"/>
      <c r="G548" s="354"/>
      <c r="H548" s="361"/>
      <c r="I548" s="362"/>
      <c r="J548" s="361"/>
      <c r="K548" s="361"/>
    </row>
    <row r="549" spans="1:11" s="349" customFormat="1" ht="15" customHeight="1">
      <c r="A549" s="356"/>
      <c r="B549" s="357"/>
      <c r="C549" s="358"/>
      <c r="D549" s="359"/>
      <c r="E549" s="360"/>
      <c r="F549" s="360"/>
      <c r="G549" s="354"/>
      <c r="H549" s="361"/>
      <c r="I549" s="362"/>
      <c r="J549" s="361"/>
      <c r="K549" s="361"/>
    </row>
    <row r="550" spans="1:11" s="349" customFormat="1" ht="15" customHeight="1">
      <c r="A550" s="356"/>
      <c r="B550" s="357"/>
      <c r="C550" s="358"/>
      <c r="D550" s="359"/>
      <c r="E550" s="360"/>
      <c r="F550" s="360"/>
      <c r="G550" s="354"/>
      <c r="H550" s="361"/>
      <c r="I550" s="362"/>
      <c r="J550" s="361"/>
      <c r="K550" s="361"/>
    </row>
    <row r="551" spans="1:11" s="349" customFormat="1" ht="15" customHeight="1">
      <c r="A551" s="356"/>
      <c r="B551" s="357"/>
      <c r="C551" s="358"/>
      <c r="D551" s="359"/>
      <c r="E551" s="360"/>
      <c r="F551" s="360"/>
      <c r="G551" s="354"/>
      <c r="H551" s="361"/>
      <c r="I551" s="362"/>
      <c r="J551" s="361"/>
      <c r="K551" s="361"/>
    </row>
    <row r="552" spans="1:11" s="349" customFormat="1" ht="15" customHeight="1">
      <c r="A552" s="356"/>
      <c r="B552" s="357"/>
      <c r="C552" s="358"/>
      <c r="D552" s="359"/>
      <c r="E552" s="360"/>
      <c r="F552" s="360"/>
      <c r="G552" s="354"/>
      <c r="H552" s="361"/>
      <c r="I552" s="362"/>
      <c r="J552" s="361"/>
      <c r="K552" s="361"/>
    </row>
    <row r="553" spans="1:11" s="349" customFormat="1" ht="15" customHeight="1">
      <c r="A553" s="356"/>
      <c r="B553" s="357"/>
      <c r="C553" s="358"/>
      <c r="D553" s="359"/>
      <c r="E553" s="360"/>
      <c r="F553" s="360"/>
      <c r="G553" s="354"/>
      <c r="H553" s="361"/>
      <c r="I553" s="362"/>
      <c r="J553" s="361"/>
      <c r="K553" s="361"/>
    </row>
    <row r="554" spans="1:11" s="349" customFormat="1" ht="15" customHeight="1">
      <c r="A554" s="356"/>
      <c r="B554" s="357"/>
      <c r="C554" s="358"/>
      <c r="D554" s="359"/>
      <c r="E554" s="360"/>
      <c r="F554" s="360"/>
      <c r="G554" s="354"/>
      <c r="H554" s="361"/>
      <c r="I554" s="362"/>
      <c r="J554" s="361"/>
      <c r="K554" s="361"/>
    </row>
    <row r="555" spans="1:11" s="349" customFormat="1" ht="15" customHeight="1">
      <c r="A555" s="356"/>
      <c r="B555" s="357"/>
      <c r="C555" s="358"/>
      <c r="D555" s="359"/>
      <c r="E555" s="360"/>
      <c r="F555" s="360"/>
      <c r="G555" s="354"/>
      <c r="H555" s="361"/>
      <c r="I555" s="362"/>
      <c r="J555" s="361"/>
      <c r="K555" s="361"/>
    </row>
    <row r="556" spans="1:11" s="349" customFormat="1" ht="15" customHeight="1">
      <c r="A556" s="356"/>
      <c r="B556" s="357"/>
      <c r="C556" s="358"/>
      <c r="D556" s="359"/>
      <c r="E556" s="360"/>
      <c r="F556" s="360"/>
      <c r="G556" s="354"/>
      <c r="H556" s="361"/>
      <c r="I556" s="362"/>
      <c r="J556" s="361"/>
      <c r="K556" s="361"/>
    </row>
    <row r="557" spans="1:11" s="349" customFormat="1" ht="15" customHeight="1">
      <c r="A557" s="356"/>
      <c r="B557" s="357"/>
      <c r="C557" s="358"/>
      <c r="D557" s="359"/>
      <c r="E557" s="360"/>
      <c r="F557" s="360"/>
      <c r="G557" s="354"/>
      <c r="H557" s="361"/>
      <c r="I557" s="362"/>
      <c r="J557" s="361"/>
      <c r="K557" s="361"/>
    </row>
    <row r="558" spans="1:11" s="349" customFormat="1" ht="15" customHeight="1">
      <c r="A558" s="356"/>
      <c r="B558" s="357"/>
      <c r="C558" s="358"/>
      <c r="D558" s="359"/>
      <c r="E558" s="360"/>
      <c r="F558" s="360"/>
      <c r="G558" s="354"/>
      <c r="H558" s="361"/>
      <c r="I558" s="362"/>
      <c r="J558" s="361"/>
      <c r="K558" s="361"/>
    </row>
    <row r="559" spans="1:11" s="349" customFormat="1" ht="15" customHeight="1">
      <c r="A559" s="356"/>
      <c r="B559" s="357"/>
      <c r="C559" s="358"/>
      <c r="D559" s="359"/>
      <c r="E559" s="360"/>
      <c r="F559" s="360"/>
      <c r="G559" s="354"/>
      <c r="H559" s="361"/>
      <c r="I559" s="362"/>
      <c r="J559" s="361"/>
      <c r="K559" s="361"/>
    </row>
    <row r="560" spans="1:11" s="349" customFormat="1" ht="15" customHeight="1">
      <c r="A560" s="356"/>
      <c r="B560" s="357"/>
      <c r="C560" s="358"/>
      <c r="D560" s="359"/>
      <c r="E560" s="360"/>
      <c r="F560" s="360"/>
      <c r="G560" s="354"/>
      <c r="H560" s="361"/>
      <c r="I560" s="362"/>
      <c r="J560" s="361"/>
      <c r="K560" s="361"/>
    </row>
    <row r="561" spans="1:11" s="349" customFormat="1" ht="15" customHeight="1">
      <c r="A561" s="356"/>
      <c r="B561" s="357"/>
      <c r="C561" s="358"/>
      <c r="D561" s="359"/>
      <c r="E561" s="360"/>
      <c r="F561" s="360"/>
      <c r="G561" s="354"/>
      <c r="H561" s="361"/>
      <c r="I561" s="362"/>
      <c r="J561" s="361"/>
      <c r="K561" s="361"/>
    </row>
    <row r="562" spans="1:11" s="349" customFormat="1" ht="15" customHeight="1">
      <c r="A562" s="356"/>
      <c r="B562" s="357"/>
      <c r="C562" s="358"/>
      <c r="D562" s="359"/>
      <c r="E562" s="360"/>
      <c r="F562" s="360"/>
      <c r="G562" s="354"/>
      <c r="H562" s="361"/>
      <c r="I562" s="362"/>
      <c r="J562" s="361"/>
      <c r="K562" s="361"/>
    </row>
    <row r="563" spans="1:11" s="349" customFormat="1" ht="15" customHeight="1">
      <c r="A563" s="356"/>
      <c r="B563" s="357"/>
      <c r="C563" s="358"/>
      <c r="D563" s="359"/>
      <c r="E563" s="360"/>
      <c r="F563" s="360"/>
      <c r="G563" s="354"/>
      <c r="H563" s="361"/>
      <c r="I563" s="362"/>
      <c r="J563" s="361"/>
      <c r="K563" s="361"/>
    </row>
    <row r="564" spans="1:11" s="349" customFormat="1" ht="15" customHeight="1">
      <c r="A564" s="356"/>
      <c r="B564" s="357"/>
      <c r="C564" s="358"/>
      <c r="D564" s="359"/>
      <c r="E564" s="360"/>
      <c r="F564" s="360"/>
      <c r="G564" s="354"/>
      <c r="H564" s="361"/>
      <c r="I564" s="362"/>
      <c r="J564" s="361"/>
      <c r="K564" s="361"/>
    </row>
    <row r="565" spans="1:11" s="349" customFormat="1" ht="15" customHeight="1">
      <c r="A565" s="356"/>
      <c r="B565" s="357"/>
      <c r="C565" s="358"/>
      <c r="D565" s="359"/>
      <c r="E565" s="360"/>
      <c r="F565" s="360"/>
      <c r="G565" s="354"/>
      <c r="H565" s="361"/>
      <c r="I565" s="362"/>
      <c r="J565" s="361"/>
      <c r="K565" s="361"/>
    </row>
    <row r="566" spans="1:11" s="349" customFormat="1" ht="15" customHeight="1">
      <c r="A566" s="356"/>
      <c r="B566" s="357"/>
      <c r="C566" s="358"/>
      <c r="D566" s="359"/>
      <c r="E566" s="360"/>
      <c r="F566" s="360"/>
      <c r="G566" s="354"/>
      <c r="H566" s="361"/>
      <c r="I566" s="362"/>
      <c r="J566" s="361"/>
      <c r="K566" s="361"/>
    </row>
    <row r="567" spans="1:11" s="349" customFormat="1" ht="15" customHeight="1">
      <c r="A567" s="356"/>
      <c r="B567" s="357"/>
      <c r="C567" s="358"/>
      <c r="D567" s="359"/>
      <c r="E567" s="360"/>
      <c r="F567" s="360"/>
      <c r="G567" s="354"/>
      <c r="H567" s="361"/>
      <c r="I567" s="362"/>
      <c r="J567" s="361"/>
      <c r="K567" s="361"/>
    </row>
    <row r="568" spans="1:11" s="349" customFormat="1" ht="15" customHeight="1">
      <c r="A568" s="356"/>
      <c r="B568" s="357"/>
      <c r="C568" s="358"/>
      <c r="D568" s="359"/>
      <c r="E568" s="360"/>
      <c r="F568" s="360"/>
      <c r="G568" s="354"/>
      <c r="H568" s="361"/>
      <c r="I568" s="362"/>
      <c r="J568" s="361"/>
      <c r="K568" s="361"/>
    </row>
    <row r="569" spans="1:11" s="349" customFormat="1" ht="15" customHeight="1">
      <c r="A569" s="356"/>
      <c r="B569" s="357"/>
      <c r="C569" s="358"/>
      <c r="D569" s="359"/>
      <c r="E569" s="360"/>
      <c r="F569" s="360"/>
      <c r="G569" s="354"/>
      <c r="H569" s="361"/>
      <c r="I569" s="362"/>
      <c r="J569" s="361"/>
      <c r="K569" s="361"/>
    </row>
    <row r="570" spans="1:11" s="349" customFormat="1" ht="15" customHeight="1">
      <c r="A570" s="356"/>
      <c r="B570" s="357"/>
      <c r="C570" s="358"/>
      <c r="D570" s="359"/>
      <c r="E570" s="360"/>
      <c r="F570" s="360"/>
      <c r="G570" s="354"/>
      <c r="H570" s="361"/>
      <c r="I570" s="362"/>
      <c r="J570" s="361"/>
      <c r="K570" s="361"/>
    </row>
    <row r="571" spans="1:11" s="349" customFormat="1" ht="15" customHeight="1">
      <c r="A571" s="356"/>
      <c r="B571" s="357"/>
      <c r="C571" s="358"/>
      <c r="D571" s="359"/>
      <c r="E571" s="360"/>
      <c r="F571" s="360"/>
      <c r="G571" s="354"/>
      <c r="H571" s="361"/>
      <c r="I571" s="362"/>
      <c r="J571" s="361"/>
      <c r="K571" s="361"/>
    </row>
    <row r="572" spans="1:11" s="349" customFormat="1" ht="15" customHeight="1">
      <c r="A572" s="356"/>
      <c r="B572" s="357"/>
      <c r="C572" s="358"/>
      <c r="D572" s="359"/>
      <c r="E572" s="360"/>
      <c r="F572" s="360"/>
      <c r="G572" s="354"/>
      <c r="H572" s="361"/>
      <c r="I572" s="362"/>
      <c r="J572" s="361"/>
      <c r="K572" s="361"/>
    </row>
    <row r="573" spans="1:11" s="349" customFormat="1" ht="15" customHeight="1">
      <c r="A573" s="356"/>
      <c r="B573" s="357"/>
      <c r="C573" s="358"/>
      <c r="D573" s="359"/>
      <c r="E573" s="360"/>
      <c r="F573" s="360"/>
      <c r="G573" s="354"/>
      <c r="H573" s="361"/>
      <c r="I573" s="362"/>
      <c r="J573" s="361"/>
      <c r="K573" s="361"/>
    </row>
    <row r="574" spans="1:11" s="349" customFormat="1" ht="15" customHeight="1">
      <c r="A574" s="356"/>
      <c r="B574" s="357"/>
      <c r="C574" s="358"/>
      <c r="D574" s="359"/>
      <c r="E574" s="360"/>
      <c r="F574" s="360"/>
      <c r="G574" s="354"/>
      <c r="H574" s="361"/>
      <c r="I574" s="362"/>
      <c r="J574" s="361"/>
      <c r="K574" s="361"/>
    </row>
    <row r="575" spans="1:11" s="349" customFormat="1" ht="15" customHeight="1">
      <c r="A575" s="356"/>
      <c r="B575" s="357"/>
      <c r="C575" s="358"/>
      <c r="D575" s="359"/>
      <c r="E575" s="360"/>
      <c r="F575" s="360"/>
      <c r="G575" s="354"/>
      <c r="H575" s="361"/>
      <c r="I575" s="362"/>
      <c r="J575" s="361"/>
      <c r="K575" s="361"/>
    </row>
    <row r="576" spans="1:11" s="349" customFormat="1" ht="15" customHeight="1">
      <c r="A576" s="356"/>
      <c r="B576" s="357"/>
      <c r="C576" s="358"/>
      <c r="D576" s="359"/>
      <c r="E576" s="360"/>
      <c r="F576" s="360"/>
      <c r="G576" s="354"/>
      <c r="H576" s="361"/>
      <c r="I576" s="362"/>
      <c r="J576" s="361"/>
      <c r="K576" s="361"/>
    </row>
    <row r="577" spans="1:11" s="349" customFormat="1" ht="15" customHeight="1">
      <c r="A577" s="356"/>
      <c r="B577" s="357"/>
      <c r="C577" s="358"/>
      <c r="D577" s="359"/>
      <c r="E577" s="360"/>
      <c r="F577" s="360"/>
      <c r="G577" s="354"/>
      <c r="H577" s="361"/>
      <c r="I577" s="362"/>
      <c r="J577" s="361"/>
      <c r="K577" s="361"/>
    </row>
    <row r="578" spans="1:11" s="349" customFormat="1" ht="15" customHeight="1">
      <c r="A578" s="356"/>
      <c r="B578" s="357"/>
      <c r="C578" s="358"/>
      <c r="D578" s="359"/>
      <c r="E578" s="360"/>
      <c r="F578" s="360"/>
      <c r="G578" s="354"/>
      <c r="H578" s="361"/>
      <c r="I578" s="362"/>
      <c r="J578" s="361"/>
      <c r="K578" s="361"/>
    </row>
    <row r="579" spans="1:11" s="349" customFormat="1" ht="15" customHeight="1">
      <c r="A579" s="356"/>
      <c r="B579" s="357"/>
      <c r="C579" s="358"/>
      <c r="D579" s="359"/>
      <c r="E579" s="360"/>
      <c r="F579" s="360"/>
      <c r="G579" s="354"/>
      <c r="H579" s="361"/>
      <c r="I579" s="362"/>
      <c r="J579" s="361"/>
      <c r="K579" s="361"/>
    </row>
    <row r="580" spans="1:11" s="349" customFormat="1" ht="15" customHeight="1">
      <c r="A580" s="356"/>
      <c r="B580" s="357"/>
      <c r="C580" s="358"/>
      <c r="D580" s="359"/>
      <c r="E580" s="360"/>
      <c r="F580" s="360"/>
      <c r="G580" s="354"/>
      <c r="H580" s="361"/>
      <c r="I580" s="362"/>
      <c r="J580" s="361"/>
      <c r="K580" s="361"/>
    </row>
    <row r="581" spans="1:11" s="349" customFormat="1" ht="15" customHeight="1">
      <c r="A581" s="356"/>
      <c r="B581" s="357"/>
      <c r="C581" s="358"/>
      <c r="D581" s="359"/>
      <c r="E581" s="360"/>
      <c r="F581" s="360"/>
      <c r="G581" s="354"/>
      <c r="H581" s="361"/>
      <c r="I581" s="362"/>
      <c r="J581" s="361"/>
      <c r="K581" s="361"/>
    </row>
    <row r="582" spans="1:11" s="349" customFormat="1" ht="15" customHeight="1">
      <c r="A582" s="356"/>
      <c r="B582" s="357"/>
      <c r="C582" s="358"/>
      <c r="D582" s="359"/>
      <c r="E582" s="360"/>
      <c r="F582" s="360"/>
      <c r="G582" s="354"/>
      <c r="H582" s="361"/>
      <c r="I582" s="362"/>
      <c r="J582" s="361"/>
      <c r="K582" s="361"/>
    </row>
    <row r="583" spans="1:11" s="349" customFormat="1" ht="15" customHeight="1">
      <c r="A583" s="356"/>
      <c r="B583" s="357"/>
      <c r="C583" s="358"/>
      <c r="D583" s="359"/>
      <c r="E583" s="360"/>
      <c r="F583" s="360"/>
      <c r="G583" s="354"/>
      <c r="H583" s="361"/>
      <c r="I583" s="362"/>
      <c r="J583" s="361"/>
      <c r="K583" s="361"/>
    </row>
    <row r="584" spans="1:11" s="349" customFormat="1" ht="15" customHeight="1">
      <c r="A584" s="356"/>
      <c r="B584" s="357"/>
      <c r="C584" s="358"/>
      <c r="D584" s="359"/>
      <c r="E584" s="360"/>
      <c r="F584" s="360"/>
      <c r="G584" s="354"/>
      <c r="H584" s="361"/>
      <c r="I584" s="362"/>
      <c r="J584" s="361"/>
      <c r="K584" s="361"/>
    </row>
    <row r="585" spans="1:11" s="349" customFormat="1" ht="15" customHeight="1">
      <c r="A585" s="356"/>
      <c r="B585" s="357"/>
      <c r="C585" s="358"/>
      <c r="D585" s="359"/>
      <c r="E585" s="360"/>
      <c r="F585" s="360"/>
      <c r="G585" s="354"/>
      <c r="H585" s="361"/>
      <c r="I585" s="362"/>
      <c r="J585" s="361"/>
      <c r="K585" s="361"/>
    </row>
    <row r="586" spans="1:11" s="349" customFormat="1" ht="15" customHeight="1">
      <c r="A586" s="356"/>
      <c r="B586" s="357"/>
      <c r="C586" s="358"/>
      <c r="D586" s="359"/>
      <c r="E586" s="360"/>
      <c r="F586" s="360"/>
      <c r="G586" s="354"/>
      <c r="H586" s="361"/>
      <c r="I586" s="362"/>
      <c r="J586" s="361"/>
      <c r="K586" s="361"/>
    </row>
    <row r="587" spans="1:11" s="349" customFormat="1" ht="15" customHeight="1">
      <c r="A587" s="356"/>
      <c r="B587" s="357"/>
      <c r="C587" s="358"/>
      <c r="D587" s="359"/>
      <c r="E587" s="360"/>
      <c r="F587" s="360"/>
      <c r="G587" s="354"/>
      <c r="H587" s="361"/>
      <c r="I587" s="362"/>
      <c r="J587" s="361"/>
      <c r="K587" s="361"/>
    </row>
    <row r="588" spans="1:11" s="349" customFormat="1" ht="15" customHeight="1">
      <c r="A588" s="356"/>
      <c r="B588" s="357"/>
      <c r="C588" s="358"/>
      <c r="D588" s="359"/>
      <c r="E588" s="360"/>
      <c r="F588" s="360"/>
      <c r="G588" s="354"/>
      <c r="H588" s="361"/>
      <c r="I588" s="362"/>
      <c r="J588" s="361"/>
      <c r="K588" s="361"/>
    </row>
    <row r="589" spans="1:11" s="349" customFormat="1" ht="15" customHeight="1">
      <c r="A589" s="356"/>
      <c r="B589" s="357"/>
      <c r="C589" s="358"/>
      <c r="D589" s="359"/>
      <c r="E589" s="360"/>
      <c r="F589" s="360"/>
      <c r="G589" s="354"/>
      <c r="H589" s="361"/>
      <c r="I589" s="362"/>
      <c r="J589" s="361"/>
      <c r="K589" s="361"/>
    </row>
    <row r="590" spans="1:11" s="349" customFormat="1" ht="15" customHeight="1">
      <c r="A590" s="356"/>
      <c r="B590" s="357"/>
      <c r="C590" s="358"/>
      <c r="D590" s="359"/>
      <c r="E590" s="360"/>
      <c r="F590" s="360"/>
      <c r="G590" s="354"/>
      <c r="H590" s="361"/>
      <c r="I590" s="362"/>
      <c r="J590" s="361"/>
      <c r="K590" s="361"/>
    </row>
    <row r="591" spans="1:11" s="349" customFormat="1" ht="15" customHeight="1">
      <c r="A591" s="356"/>
      <c r="B591" s="357"/>
      <c r="C591" s="358"/>
      <c r="D591" s="359"/>
      <c r="E591" s="360"/>
      <c r="F591" s="360"/>
      <c r="G591" s="354"/>
      <c r="H591" s="361"/>
      <c r="I591" s="362"/>
      <c r="J591" s="361"/>
      <c r="K591" s="361"/>
    </row>
    <row r="592" spans="1:11" s="349" customFormat="1" ht="15" customHeight="1">
      <c r="A592" s="356"/>
      <c r="B592" s="357"/>
      <c r="C592" s="358"/>
      <c r="D592" s="359"/>
      <c r="E592" s="360"/>
      <c r="F592" s="360"/>
      <c r="G592" s="354"/>
      <c r="H592" s="361"/>
      <c r="I592" s="362"/>
      <c r="J592" s="361"/>
      <c r="K592" s="361"/>
    </row>
    <row r="593" spans="1:11" s="349" customFormat="1" ht="15" customHeight="1">
      <c r="A593" s="356"/>
      <c r="B593" s="357"/>
      <c r="C593" s="358"/>
      <c r="D593" s="359"/>
      <c r="E593" s="360"/>
      <c r="F593" s="360"/>
      <c r="G593" s="354"/>
      <c r="H593" s="361"/>
      <c r="I593" s="362"/>
      <c r="J593" s="361"/>
      <c r="K593" s="361"/>
    </row>
    <row r="594" spans="1:11" s="349" customFormat="1" ht="15" customHeight="1">
      <c r="A594" s="356"/>
      <c r="B594" s="357"/>
      <c r="C594" s="358"/>
      <c r="D594" s="359"/>
      <c r="E594" s="360"/>
      <c r="F594" s="360"/>
      <c r="G594" s="354"/>
      <c r="H594" s="361"/>
      <c r="I594" s="362"/>
      <c r="J594" s="361"/>
      <c r="K594" s="361"/>
    </row>
    <row r="595" spans="1:11" s="349" customFormat="1" ht="15" customHeight="1">
      <c r="A595" s="356"/>
      <c r="B595" s="357"/>
      <c r="C595" s="358"/>
      <c r="D595" s="359"/>
      <c r="E595" s="360"/>
      <c r="F595" s="360"/>
      <c r="G595" s="354"/>
      <c r="H595" s="361"/>
      <c r="I595" s="362"/>
      <c r="J595" s="361"/>
      <c r="K595" s="361"/>
    </row>
    <row r="596" spans="1:11" s="349" customFormat="1" ht="15" customHeight="1">
      <c r="A596" s="356"/>
      <c r="B596" s="357"/>
      <c r="C596" s="358"/>
      <c r="D596" s="359"/>
      <c r="E596" s="360"/>
      <c r="F596" s="360"/>
      <c r="G596" s="354"/>
      <c r="H596" s="361"/>
      <c r="I596" s="362"/>
      <c r="J596" s="361"/>
      <c r="K596" s="361"/>
    </row>
    <row r="597" spans="1:11" s="349" customFormat="1" ht="15" customHeight="1">
      <c r="A597" s="356"/>
      <c r="B597" s="357"/>
      <c r="C597" s="358"/>
      <c r="D597" s="359"/>
      <c r="E597" s="360"/>
      <c r="F597" s="360"/>
      <c r="G597" s="354"/>
      <c r="H597" s="361"/>
      <c r="I597" s="362"/>
      <c r="J597" s="361"/>
      <c r="K597" s="361"/>
    </row>
    <row r="598" spans="1:11" s="349" customFormat="1" ht="15" customHeight="1">
      <c r="A598" s="356"/>
      <c r="B598" s="357"/>
      <c r="C598" s="358"/>
      <c r="D598" s="359"/>
      <c r="E598" s="360"/>
      <c r="F598" s="360"/>
      <c r="G598" s="354"/>
      <c r="H598" s="361"/>
      <c r="I598" s="362"/>
      <c r="J598" s="361"/>
      <c r="K598" s="361"/>
    </row>
    <row r="599" spans="1:11" s="349" customFormat="1" ht="15" customHeight="1">
      <c r="A599" s="356"/>
      <c r="B599" s="357"/>
      <c r="C599" s="358"/>
      <c r="D599" s="359"/>
      <c r="E599" s="360"/>
      <c r="F599" s="360"/>
      <c r="G599" s="354"/>
      <c r="H599" s="361"/>
      <c r="I599" s="362"/>
      <c r="J599" s="361"/>
      <c r="K599" s="361"/>
    </row>
    <row r="600" spans="1:11" s="349" customFormat="1" ht="15" customHeight="1">
      <c r="A600" s="356"/>
      <c r="B600" s="357"/>
      <c r="C600" s="358"/>
      <c r="D600" s="359"/>
      <c r="E600" s="360"/>
      <c r="F600" s="360"/>
      <c r="G600" s="354"/>
      <c r="H600" s="361"/>
      <c r="I600" s="362"/>
      <c r="J600" s="361"/>
      <c r="K600" s="361"/>
    </row>
    <row r="601" spans="1:11" s="349" customFormat="1" ht="15" customHeight="1">
      <c r="A601" s="356"/>
      <c r="B601" s="357"/>
      <c r="C601" s="358"/>
      <c r="D601" s="359"/>
      <c r="E601" s="360"/>
      <c r="F601" s="360"/>
      <c r="G601" s="354"/>
      <c r="H601" s="361"/>
      <c r="I601" s="362"/>
      <c r="J601" s="361"/>
      <c r="K601" s="361"/>
    </row>
    <row r="602" spans="1:11" s="349" customFormat="1" ht="15" customHeight="1">
      <c r="A602" s="356"/>
      <c r="B602" s="357"/>
      <c r="C602" s="358"/>
      <c r="D602" s="359"/>
      <c r="E602" s="360"/>
      <c r="F602" s="360"/>
      <c r="G602" s="354"/>
      <c r="H602" s="361"/>
      <c r="I602" s="362"/>
      <c r="J602" s="361"/>
      <c r="K602" s="361"/>
    </row>
    <row r="603" spans="1:11" s="349" customFormat="1" ht="15" customHeight="1">
      <c r="A603" s="356"/>
      <c r="B603" s="357"/>
      <c r="C603" s="358"/>
      <c r="D603" s="359"/>
      <c r="E603" s="360"/>
      <c r="F603" s="360"/>
      <c r="G603" s="354"/>
      <c r="H603" s="361"/>
      <c r="I603" s="362"/>
      <c r="J603" s="361"/>
      <c r="K603" s="361"/>
    </row>
    <row r="604" spans="1:11" s="349" customFormat="1" ht="15" customHeight="1">
      <c r="A604" s="356"/>
      <c r="B604" s="357"/>
      <c r="C604" s="358"/>
      <c r="D604" s="359"/>
      <c r="E604" s="360"/>
      <c r="F604" s="360"/>
      <c r="G604" s="354"/>
      <c r="H604" s="361"/>
      <c r="I604" s="362"/>
      <c r="J604" s="361"/>
      <c r="K604" s="361"/>
    </row>
    <row r="605" spans="1:11" s="349" customFormat="1" ht="15" customHeight="1">
      <c r="A605" s="356"/>
      <c r="B605" s="357"/>
      <c r="C605" s="358"/>
      <c r="D605" s="359"/>
      <c r="E605" s="360"/>
      <c r="F605" s="360"/>
      <c r="G605" s="354"/>
      <c r="H605" s="361"/>
      <c r="I605" s="362"/>
      <c r="J605" s="361"/>
      <c r="K605" s="361"/>
    </row>
    <row r="606" spans="1:11" s="349" customFormat="1" ht="15" customHeight="1">
      <c r="A606" s="356"/>
      <c r="B606" s="357"/>
      <c r="C606" s="358"/>
      <c r="D606" s="359"/>
      <c r="E606" s="360"/>
      <c r="F606" s="360"/>
      <c r="G606" s="354"/>
      <c r="H606" s="361"/>
      <c r="I606" s="362"/>
      <c r="J606" s="361"/>
      <c r="K606" s="361"/>
    </row>
    <row r="607" spans="1:11" s="349" customFormat="1" ht="15" customHeight="1">
      <c r="A607" s="356"/>
      <c r="B607" s="357"/>
      <c r="C607" s="358"/>
      <c r="D607" s="359"/>
      <c r="E607" s="360"/>
      <c r="F607" s="360"/>
      <c r="G607" s="354"/>
      <c r="H607" s="361"/>
      <c r="I607" s="362"/>
      <c r="J607" s="361"/>
      <c r="K607" s="361"/>
    </row>
    <row r="608" spans="1:11" s="349" customFormat="1" ht="15" customHeight="1">
      <c r="A608" s="356"/>
      <c r="B608" s="357"/>
      <c r="C608" s="358"/>
      <c r="D608" s="359"/>
      <c r="E608" s="360"/>
      <c r="F608" s="360"/>
      <c r="G608" s="354"/>
      <c r="H608" s="361"/>
      <c r="I608" s="362"/>
      <c r="J608" s="361"/>
      <c r="K608" s="361"/>
    </row>
    <row r="609" spans="1:11" s="349" customFormat="1" ht="15" customHeight="1">
      <c r="A609" s="356"/>
      <c r="B609" s="357"/>
      <c r="C609" s="358"/>
      <c r="D609" s="359"/>
      <c r="E609" s="360"/>
      <c r="F609" s="360"/>
      <c r="G609" s="354"/>
      <c r="H609" s="361"/>
      <c r="I609" s="362"/>
      <c r="J609" s="361"/>
      <c r="K609" s="361"/>
    </row>
    <row r="610" spans="1:11" s="349" customFormat="1" ht="15" customHeight="1">
      <c r="A610" s="356"/>
      <c r="B610" s="357"/>
      <c r="C610" s="358"/>
      <c r="D610" s="359"/>
      <c r="E610" s="360"/>
      <c r="F610" s="360"/>
      <c r="G610" s="354"/>
      <c r="H610" s="361"/>
      <c r="I610" s="362"/>
      <c r="J610" s="361"/>
      <c r="K610" s="361"/>
    </row>
    <row r="611" spans="1:11" s="349" customFormat="1" ht="15" customHeight="1">
      <c r="A611" s="356"/>
      <c r="B611" s="357"/>
      <c r="C611" s="358"/>
      <c r="D611" s="359"/>
      <c r="E611" s="360"/>
      <c r="F611" s="360"/>
      <c r="G611" s="354"/>
      <c r="H611" s="361"/>
      <c r="I611" s="362"/>
      <c r="J611" s="361"/>
      <c r="K611" s="361"/>
    </row>
    <row r="612" spans="1:11" s="349" customFormat="1" ht="15" customHeight="1">
      <c r="A612" s="356"/>
      <c r="B612" s="357"/>
      <c r="C612" s="358"/>
      <c r="D612" s="359"/>
      <c r="E612" s="360"/>
      <c r="F612" s="360"/>
      <c r="G612" s="354"/>
      <c r="H612" s="361"/>
      <c r="I612" s="362"/>
      <c r="J612" s="361"/>
      <c r="K612" s="361"/>
    </row>
    <row r="613" spans="1:11" s="349" customFormat="1" ht="15" customHeight="1">
      <c r="A613" s="356"/>
      <c r="B613" s="357"/>
      <c r="C613" s="358"/>
      <c r="D613" s="359"/>
      <c r="E613" s="360"/>
      <c r="F613" s="360"/>
      <c r="G613" s="354"/>
      <c r="H613" s="361"/>
      <c r="I613" s="362"/>
      <c r="J613" s="361"/>
      <c r="K613" s="361"/>
    </row>
    <row r="614" spans="1:11" s="349" customFormat="1" ht="15" customHeight="1">
      <c r="A614" s="356"/>
      <c r="B614" s="357"/>
      <c r="C614" s="358"/>
      <c r="D614" s="359"/>
      <c r="E614" s="360"/>
      <c r="F614" s="360"/>
      <c r="G614" s="354"/>
      <c r="H614" s="361"/>
      <c r="I614" s="362"/>
      <c r="J614" s="361"/>
      <c r="K614" s="361"/>
    </row>
    <row r="615" spans="1:11" s="349" customFormat="1" ht="15" customHeight="1">
      <c r="A615" s="356"/>
      <c r="B615" s="357"/>
      <c r="C615" s="358"/>
      <c r="D615" s="359"/>
      <c r="E615" s="360"/>
      <c r="F615" s="360"/>
      <c r="G615" s="354"/>
      <c r="H615" s="361"/>
      <c r="I615" s="362"/>
      <c r="J615" s="361"/>
      <c r="K615" s="361"/>
    </row>
    <row r="616" spans="1:11" s="349" customFormat="1" ht="15" customHeight="1">
      <c r="A616" s="356"/>
      <c r="B616" s="357"/>
      <c r="C616" s="358"/>
      <c r="D616" s="359"/>
      <c r="E616" s="360"/>
      <c r="F616" s="360"/>
      <c r="G616" s="354"/>
      <c r="H616" s="361"/>
      <c r="I616" s="362"/>
      <c r="J616" s="361"/>
      <c r="K616" s="361"/>
    </row>
    <row r="617" spans="1:11" s="349" customFormat="1" ht="15" customHeight="1">
      <c r="A617" s="356"/>
      <c r="B617" s="357"/>
      <c r="C617" s="358"/>
      <c r="D617" s="359"/>
      <c r="E617" s="360"/>
      <c r="F617" s="360"/>
      <c r="G617" s="354"/>
      <c r="H617" s="361"/>
      <c r="I617" s="362"/>
      <c r="J617" s="361"/>
      <c r="K617" s="361"/>
    </row>
    <row r="618" spans="1:11" s="349" customFormat="1" ht="15" customHeight="1">
      <c r="A618" s="356"/>
      <c r="B618" s="357"/>
      <c r="C618" s="358"/>
      <c r="D618" s="359"/>
      <c r="E618" s="360"/>
      <c r="F618" s="360"/>
      <c r="G618" s="354"/>
      <c r="H618" s="361"/>
      <c r="I618" s="362"/>
      <c r="J618" s="361"/>
      <c r="K618" s="361"/>
    </row>
    <row r="619" spans="1:11" s="349" customFormat="1" ht="15" customHeight="1">
      <c r="A619" s="356"/>
      <c r="B619" s="357"/>
      <c r="C619" s="358"/>
      <c r="D619" s="359"/>
      <c r="E619" s="360"/>
      <c r="F619" s="360"/>
      <c r="G619" s="354"/>
      <c r="H619" s="361"/>
      <c r="I619" s="362"/>
      <c r="J619" s="361"/>
      <c r="K619" s="361"/>
    </row>
    <row r="620" spans="1:11" s="349" customFormat="1" ht="15" customHeight="1">
      <c r="A620" s="356"/>
      <c r="B620" s="357"/>
      <c r="C620" s="358"/>
      <c r="D620" s="359"/>
      <c r="E620" s="360"/>
      <c r="F620" s="360"/>
      <c r="G620" s="354"/>
      <c r="H620" s="361"/>
      <c r="I620" s="362"/>
      <c r="J620" s="361"/>
      <c r="K620" s="361"/>
    </row>
    <row r="621" spans="1:11" s="349" customFormat="1" ht="15" customHeight="1">
      <c r="A621" s="356"/>
      <c r="B621" s="357"/>
      <c r="C621" s="358"/>
      <c r="D621" s="359"/>
      <c r="E621" s="360"/>
      <c r="F621" s="360"/>
      <c r="G621" s="354"/>
      <c r="H621" s="361"/>
      <c r="I621" s="362"/>
      <c r="J621" s="361"/>
      <c r="K621" s="361"/>
    </row>
    <row r="622" spans="1:11" s="349" customFormat="1" ht="15" customHeight="1">
      <c r="A622" s="356"/>
      <c r="B622" s="357"/>
      <c r="C622" s="358"/>
      <c r="D622" s="359"/>
      <c r="E622" s="360"/>
      <c r="F622" s="360"/>
      <c r="G622" s="354"/>
      <c r="H622" s="361"/>
      <c r="I622" s="362"/>
      <c r="J622" s="361"/>
      <c r="K622" s="361"/>
    </row>
    <row r="623" spans="1:11" s="349" customFormat="1" ht="15" customHeight="1">
      <c r="A623" s="356"/>
      <c r="B623" s="357"/>
      <c r="C623" s="358"/>
      <c r="D623" s="359"/>
      <c r="E623" s="360"/>
      <c r="F623" s="360"/>
      <c r="G623" s="354"/>
      <c r="H623" s="361"/>
      <c r="I623" s="362"/>
      <c r="J623" s="361"/>
      <c r="K623" s="361"/>
    </row>
    <row r="624" spans="1:11" s="349" customFormat="1" ht="15" customHeight="1">
      <c r="A624" s="356"/>
      <c r="B624" s="357"/>
      <c r="C624" s="358"/>
      <c r="D624" s="359"/>
      <c r="E624" s="360"/>
      <c r="F624" s="360"/>
      <c r="G624" s="354"/>
      <c r="H624" s="361"/>
      <c r="I624" s="362"/>
      <c r="J624" s="361"/>
      <c r="K624" s="361"/>
    </row>
    <row r="625" spans="1:11" s="349" customFormat="1" ht="15" customHeight="1">
      <c r="A625" s="356"/>
      <c r="B625" s="357"/>
      <c r="C625" s="358"/>
      <c r="D625" s="359"/>
      <c r="E625" s="360"/>
      <c r="F625" s="360"/>
      <c r="G625" s="354"/>
      <c r="H625" s="361"/>
      <c r="I625" s="362"/>
      <c r="J625" s="361"/>
      <c r="K625" s="361"/>
    </row>
    <row r="626" spans="1:11" s="349" customFormat="1" ht="15" customHeight="1">
      <c r="A626" s="356"/>
      <c r="B626" s="357"/>
      <c r="C626" s="358"/>
      <c r="D626" s="359"/>
      <c r="E626" s="360"/>
      <c r="F626" s="360"/>
      <c r="G626" s="354"/>
      <c r="H626" s="361"/>
      <c r="I626" s="362"/>
      <c r="J626" s="361"/>
      <c r="K626" s="361"/>
    </row>
    <row r="627" spans="1:11" s="349" customFormat="1" ht="15" customHeight="1">
      <c r="A627" s="356"/>
      <c r="B627" s="357"/>
      <c r="C627" s="358"/>
      <c r="D627" s="359"/>
      <c r="E627" s="360"/>
      <c r="F627" s="360"/>
      <c r="G627" s="354"/>
      <c r="H627" s="361"/>
      <c r="I627" s="362"/>
      <c r="J627" s="361"/>
      <c r="K627" s="361"/>
    </row>
    <row r="628" spans="1:11" s="349" customFormat="1" ht="15" customHeight="1">
      <c r="A628" s="356"/>
      <c r="B628" s="357"/>
      <c r="C628" s="358"/>
      <c r="D628" s="359"/>
      <c r="E628" s="360"/>
      <c r="F628" s="360"/>
      <c r="G628" s="354"/>
      <c r="H628" s="361"/>
      <c r="I628" s="362"/>
      <c r="J628" s="361"/>
      <c r="K628" s="361"/>
    </row>
    <row r="629" spans="1:11" s="349" customFormat="1" ht="15" customHeight="1">
      <c r="A629" s="356"/>
      <c r="B629" s="357"/>
      <c r="C629" s="358"/>
      <c r="D629" s="359"/>
      <c r="E629" s="360"/>
      <c r="F629" s="360"/>
      <c r="G629" s="354"/>
      <c r="H629" s="361"/>
      <c r="I629" s="362"/>
      <c r="J629" s="361"/>
      <c r="K629" s="361"/>
    </row>
    <row r="630" spans="1:11" s="349" customFormat="1" ht="15" customHeight="1">
      <c r="A630" s="356"/>
      <c r="B630" s="357"/>
      <c r="C630" s="358"/>
      <c r="D630" s="359"/>
      <c r="E630" s="360"/>
      <c r="F630" s="360"/>
      <c r="G630" s="354"/>
      <c r="H630" s="361"/>
      <c r="I630" s="362"/>
      <c r="J630" s="361"/>
      <c r="K630" s="361"/>
    </row>
    <row r="631" spans="1:11" s="349" customFormat="1" ht="15" customHeight="1">
      <c r="A631" s="356"/>
      <c r="B631" s="357"/>
      <c r="C631" s="358"/>
      <c r="D631" s="359"/>
      <c r="E631" s="360"/>
      <c r="F631" s="360"/>
      <c r="G631" s="354"/>
      <c r="H631" s="361"/>
      <c r="I631" s="362"/>
      <c r="J631" s="361"/>
      <c r="K631" s="361"/>
    </row>
    <row r="632" spans="1:11" s="349" customFormat="1" ht="15" customHeight="1">
      <c r="A632" s="356"/>
      <c r="B632" s="357"/>
      <c r="C632" s="358"/>
      <c r="D632" s="359"/>
      <c r="E632" s="360"/>
      <c r="F632" s="360"/>
      <c r="G632" s="354"/>
      <c r="H632" s="361"/>
      <c r="I632" s="362"/>
      <c r="J632" s="361"/>
      <c r="K632" s="361"/>
    </row>
    <row r="633" spans="1:11" s="349" customFormat="1" ht="15" customHeight="1">
      <c r="A633" s="356"/>
      <c r="B633" s="357"/>
      <c r="C633" s="358"/>
      <c r="D633" s="359"/>
      <c r="E633" s="360"/>
      <c r="F633" s="360"/>
      <c r="G633" s="354"/>
      <c r="H633" s="361"/>
      <c r="I633" s="362"/>
      <c r="J633" s="361"/>
      <c r="K633" s="361"/>
    </row>
    <row r="634" spans="1:11" s="349" customFormat="1" ht="15" customHeight="1">
      <c r="A634" s="356"/>
      <c r="B634" s="357"/>
      <c r="C634" s="358"/>
      <c r="D634" s="359"/>
      <c r="E634" s="360"/>
      <c r="F634" s="360"/>
      <c r="G634" s="354"/>
      <c r="H634" s="361"/>
      <c r="I634" s="362"/>
      <c r="J634" s="361"/>
      <c r="K634" s="361"/>
    </row>
    <row r="635" spans="1:11" s="349" customFormat="1" ht="15" customHeight="1">
      <c r="A635" s="356"/>
      <c r="B635" s="357"/>
      <c r="C635" s="358"/>
      <c r="D635" s="359"/>
      <c r="E635" s="360"/>
      <c r="F635" s="360"/>
      <c r="G635" s="354"/>
      <c r="H635" s="361"/>
      <c r="I635" s="362"/>
      <c r="J635" s="361"/>
      <c r="K635" s="361"/>
    </row>
    <row r="636" spans="1:11" s="349" customFormat="1" ht="15" customHeight="1">
      <c r="A636" s="356"/>
      <c r="B636" s="357"/>
      <c r="C636" s="358"/>
      <c r="D636" s="359"/>
      <c r="E636" s="360"/>
      <c r="F636" s="360"/>
      <c r="G636" s="354"/>
      <c r="H636" s="361"/>
      <c r="I636" s="362"/>
      <c r="J636" s="361"/>
      <c r="K636" s="361"/>
    </row>
    <row r="637" spans="1:11" s="349" customFormat="1" ht="15" customHeight="1">
      <c r="A637" s="356"/>
      <c r="B637" s="357"/>
      <c r="C637" s="358"/>
      <c r="D637" s="359"/>
      <c r="E637" s="360"/>
      <c r="F637" s="360"/>
      <c r="G637" s="354"/>
      <c r="H637" s="361"/>
      <c r="I637" s="362"/>
      <c r="J637" s="361"/>
      <c r="K637" s="361"/>
    </row>
    <row r="638" spans="1:11" s="349" customFormat="1" ht="15" customHeight="1">
      <c r="A638" s="356"/>
      <c r="B638" s="357"/>
      <c r="C638" s="358"/>
      <c r="D638" s="359"/>
      <c r="E638" s="360"/>
      <c r="F638" s="360"/>
      <c r="G638" s="354"/>
      <c r="H638" s="361"/>
      <c r="I638" s="362"/>
      <c r="J638" s="361"/>
      <c r="K638" s="361"/>
    </row>
    <row r="639" spans="1:11" s="349" customFormat="1" ht="15" customHeight="1">
      <c r="A639" s="356"/>
      <c r="B639" s="357"/>
      <c r="C639" s="358"/>
      <c r="D639" s="359"/>
      <c r="E639" s="360"/>
      <c r="F639" s="360"/>
      <c r="G639" s="354"/>
      <c r="H639" s="361"/>
      <c r="I639" s="362"/>
      <c r="J639" s="361"/>
      <c r="K639" s="361"/>
    </row>
    <row r="640" spans="1:11" s="349" customFormat="1" ht="15" customHeight="1">
      <c r="A640" s="356"/>
      <c r="B640" s="357"/>
      <c r="C640" s="358"/>
      <c r="D640" s="359"/>
      <c r="E640" s="360"/>
      <c r="F640" s="360"/>
      <c r="G640" s="354"/>
      <c r="H640" s="361"/>
      <c r="I640" s="362"/>
      <c r="J640" s="361"/>
      <c r="K640" s="361"/>
    </row>
    <row r="641" spans="1:11" s="349" customFormat="1" ht="15" customHeight="1">
      <c r="A641" s="356"/>
      <c r="B641" s="357"/>
      <c r="C641" s="358"/>
      <c r="D641" s="359"/>
      <c r="E641" s="360"/>
      <c r="F641" s="360"/>
      <c r="G641" s="354"/>
      <c r="H641" s="322"/>
      <c r="I641" s="323"/>
      <c r="J641" s="322"/>
      <c r="K641" s="322"/>
    </row>
    <row r="642" spans="1:11" s="349" customFormat="1" ht="15" customHeight="1">
      <c r="A642" s="356"/>
      <c r="B642" s="357"/>
      <c r="C642" s="358"/>
      <c r="D642" s="359"/>
      <c r="E642" s="360"/>
      <c r="F642" s="360"/>
      <c r="G642" s="354"/>
      <c r="H642" s="322"/>
      <c r="I642" s="323"/>
      <c r="J642" s="322"/>
      <c r="K642" s="322"/>
    </row>
    <row r="643" spans="1:11" s="349" customFormat="1" ht="15" customHeight="1">
      <c r="A643" s="356"/>
      <c r="B643" s="357"/>
      <c r="C643" s="358"/>
      <c r="D643" s="359"/>
      <c r="E643" s="360"/>
      <c r="F643" s="360"/>
      <c r="G643" s="354"/>
      <c r="H643" s="322"/>
      <c r="I643" s="323"/>
      <c r="J643" s="322"/>
      <c r="K643" s="322"/>
    </row>
    <row r="644" spans="1:11" s="349" customFormat="1" ht="15" customHeight="1">
      <c r="A644" s="356"/>
      <c r="B644" s="357"/>
      <c r="C644" s="358"/>
      <c r="D644" s="359"/>
      <c r="E644" s="360"/>
      <c r="F644" s="360"/>
      <c r="G644" s="354"/>
      <c r="H644" s="322"/>
      <c r="I644" s="323"/>
      <c r="J644" s="322"/>
      <c r="K644" s="322"/>
    </row>
    <row r="645" spans="1:11" s="349" customFormat="1" ht="15" customHeight="1">
      <c r="A645" s="356"/>
      <c r="B645" s="357"/>
      <c r="C645" s="358"/>
      <c r="D645" s="359"/>
      <c r="E645" s="360"/>
      <c r="F645" s="360"/>
      <c r="G645" s="354"/>
      <c r="H645" s="322"/>
      <c r="I645" s="323"/>
      <c r="J645" s="322"/>
      <c r="K645" s="322"/>
    </row>
    <row r="646" spans="1:11" s="349" customFormat="1" ht="15" customHeight="1">
      <c r="A646" s="356"/>
      <c r="B646" s="357"/>
      <c r="C646" s="358"/>
      <c r="D646" s="359"/>
      <c r="E646" s="360"/>
      <c r="F646" s="360"/>
      <c r="G646" s="354"/>
      <c r="H646" s="322"/>
      <c r="I646" s="323"/>
      <c r="J646" s="322"/>
      <c r="K646" s="322"/>
    </row>
    <row r="647" spans="1:11" s="349" customFormat="1" ht="15" customHeight="1">
      <c r="A647" s="356"/>
      <c r="B647" s="357"/>
      <c r="C647" s="358"/>
      <c r="D647" s="359"/>
      <c r="E647" s="360"/>
      <c r="F647" s="360"/>
      <c r="G647" s="354"/>
      <c r="H647" s="322"/>
      <c r="I647" s="323"/>
      <c r="J647" s="322"/>
      <c r="K647" s="322"/>
    </row>
    <row r="648" spans="1:11" s="349" customFormat="1" ht="15" customHeight="1">
      <c r="A648" s="356"/>
      <c r="B648" s="357"/>
      <c r="C648" s="358"/>
      <c r="D648" s="359"/>
      <c r="E648" s="360"/>
      <c r="F648" s="360"/>
      <c r="G648" s="354"/>
      <c r="H648" s="322"/>
      <c r="I648" s="323"/>
      <c r="J648" s="322"/>
      <c r="K648" s="322"/>
    </row>
    <row r="649" spans="1:11" s="349" customFormat="1" ht="15" customHeight="1">
      <c r="A649" s="356"/>
      <c r="B649" s="357"/>
      <c r="C649" s="358"/>
      <c r="D649" s="359"/>
      <c r="E649" s="360"/>
      <c r="F649" s="360"/>
      <c r="G649" s="354"/>
      <c r="H649" s="322"/>
      <c r="I649" s="323"/>
      <c r="J649" s="322"/>
      <c r="K649" s="322"/>
    </row>
    <row r="650" spans="1:11" s="349" customFormat="1" ht="15" customHeight="1">
      <c r="A650" s="356"/>
      <c r="B650" s="357"/>
      <c r="C650" s="358"/>
      <c r="D650" s="359"/>
      <c r="E650" s="360"/>
      <c r="F650" s="360"/>
      <c r="G650" s="354"/>
      <c r="H650" s="322"/>
      <c r="I650" s="323"/>
      <c r="J650" s="322"/>
      <c r="K650" s="322"/>
    </row>
    <row r="651" spans="1:11" s="349" customFormat="1" ht="15" customHeight="1">
      <c r="A651" s="356"/>
      <c r="B651" s="357"/>
      <c r="C651" s="358"/>
      <c r="D651" s="359"/>
      <c r="E651" s="360"/>
      <c r="F651" s="360"/>
      <c r="G651" s="354"/>
      <c r="H651" s="322"/>
      <c r="I651" s="323"/>
      <c r="J651" s="322"/>
      <c r="K651" s="322"/>
    </row>
    <row r="652" spans="1:11" s="349" customFormat="1" ht="15" customHeight="1">
      <c r="A652" s="356"/>
      <c r="B652" s="357"/>
      <c r="C652" s="358"/>
      <c r="D652" s="359"/>
      <c r="E652" s="360"/>
      <c r="F652" s="360"/>
      <c r="G652" s="354"/>
      <c r="H652" s="322"/>
      <c r="I652" s="323"/>
      <c r="J652" s="322"/>
      <c r="K652" s="322"/>
    </row>
    <row r="653" spans="1:11" s="349" customFormat="1" ht="15" customHeight="1">
      <c r="A653" s="356"/>
      <c r="B653" s="357"/>
      <c r="C653" s="358"/>
      <c r="D653" s="359"/>
      <c r="E653" s="360"/>
      <c r="F653" s="360"/>
      <c r="G653" s="354"/>
      <c r="H653" s="322"/>
      <c r="I653" s="323"/>
      <c r="J653" s="322"/>
      <c r="K653" s="322"/>
    </row>
    <row r="654" spans="1:11" s="349" customFormat="1" ht="15" customHeight="1">
      <c r="A654" s="356"/>
      <c r="B654" s="357"/>
      <c r="C654" s="358"/>
      <c r="D654" s="359"/>
      <c r="E654" s="360"/>
      <c r="F654" s="360"/>
      <c r="G654" s="354"/>
      <c r="H654" s="322"/>
      <c r="I654" s="323"/>
      <c r="J654" s="322"/>
      <c r="K654" s="322"/>
    </row>
    <row r="655" spans="1:11" s="349" customFormat="1" ht="15" customHeight="1">
      <c r="A655" s="356"/>
      <c r="B655" s="357"/>
      <c r="C655" s="358"/>
      <c r="D655" s="359"/>
      <c r="E655" s="360"/>
      <c r="F655" s="360"/>
      <c r="G655" s="354"/>
      <c r="H655" s="322"/>
      <c r="I655" s="323"/>
      <c r="J655" s="322"/>
      <c r="K655" s="322"/>
    </row>
    <row r="656" spans="1:11" s="349" customFormat="1" ht="15" customHeight="1">
      <c r="A656" s="356"/>
      <c r="B656" s="357"/>
      <c r="C656" s="358"/>
      <c r="D656" s="359"/>
      <c r="E656" s="360"/>
      <c r="F656" s="360"/>
      <c r="G656" s="354"/>
      <c r="H656" s="322"/>
      <c r="I656" s="323"/>
      <c r="J656" s="322"/>
      <c r="K656" s="322"/>
    </row>
    <row r="657" spans="1:11" s="349" customFormat="1" ht="15" customHeight="1">
      <c r="A657" s="356"/>
      <c r="B657" s="357"/>
      <c r="C657" s="358"/>
      <c r="D657" s="359"/>
      <c r="E657" s="360"/>
      <c r="F657" s="360"/>
      <c r="G657" s="354"/>
      <c r="H657" s="322"/>
      <c r="I657" s="323"/>
      <c r="J657" s="322"/>
      <c r="K657" s="322"/>
    </row>
    <row r="658" spans="1:11" s="349" customFormat="1" ht="15" customHeight="1">
      <c r="A658" s="356"/>
      <c r="B658" s="357"/>
      <c r="C658" s="358"/>
      <c r="D658" s="359"/>
      <c r="E658" s="360"/>
      <c r="F658" s="360"/>
      <c r="G658" s="354"/>
      <c r="H658" s="322"/>
      <c r="I658" s="323"/>
      <c r="J658" s="322"/>
      <c r="K658" s="322"/>
    </row>
    <row r="659" spans="1:11" s="349" customFormat="1" ht="15" customHeight="1">
      <c r="A659" s="356"/>
      <c r="B659" s="357"/>
      <c r="C659" s="358"/>
      <c r="D659" s="359"/>
      <c r="E659" s="360"/>
      <c r="F659" s="360"/>
      <c r="G659" s="354"/>
      <c r="H659" s="322"/>
      <c r="I659" s="323"/>
      <c r="J659" s="322"/>
      <c r="K659" s="322"/>
    </row>
    <row r="660" spans="1:11" s="349" customFormat="1" ht="15" customHeight="1">
      <c r="A660" s="356"/>
      <c r="B660" s="357"/>
      <c r="C660" s="358"/>
      <c r="D660" s="359"/>
      <c r="E660" s="360"/>
      <c r="F660" s="360"/>
      <c r="G660" s="354"/>
      <c r="H660" s="322"/>
      <c r="I660" s="323"/>
      <c r="J660" s="322"/>
      <c r="K660" s="322"/>
    </row>
    <row r="661" spans="1:11" s="349" customFormat="1" ht="15" customHeight="1">
      <c r="A661" s="356"/>
      <c r="B661" s="357"/>
      <c r="C661" s="358"/>
      <c r="D661" s="359"/>
      <c r="E661" s="360"/>
      <c r="F661" s="360"/>
      <c r="G661" s="354"/>
      <c r="H661" s="322"/>
      <c r="I661" s="323"/>
      <c r="J661" s="322"/>
      <c r="K661" s="322"/>
    </row>
    <row r="662" spans="1:11" s="349" customFormat="1" ht="15" customHeight="1">
      <c r="A662" s="356"/>
      <c r="B662" s="357"/>
      <c r="C662" s="358"/>
      <c r="D662" s="359"/>
      <c r="E662" s="360"/>
      <c r="F662" s="360"/>
      <c r="G662" s="354"/>
      <c r="H662" s="322"/>
      <c r="I662" s="323"/>
      <c r="J662" s="322"/>
      <c r="K662" s="322"/>
    </row>
    <row r="663" spans="1:11" s="349" customFormat="1" ht="15" customHeight="1">
      <c r="A663" s="356"/>
      <c r="B663" s="357"/>
      <c r="C663" s="358"/>
      <c r="D663" s="359"/>
      <c r="E663" s="360"/>
      <c r="F663" s="360"/>
      <c r="G663" s="354"/>
      <c r="H663" s="322"/>
      <c r="I663" s="323"/>
      <c r="J663" s="322"/>
      <c r="K663" s="322"/>
    </row>
    <row r="664" spans="1:11" s="349" customFormat="1" ht="15" customHeight="1">
      <c r="A664" s="356"/>
      <c r="B664" s="357"/>
      <c r="C664" s="358"/>
      <c r="D664" s="359"/>
      <c r="E664" s="360"/>
      <c r="F664" s="360"/>
      <c r="G664" s="354"/>
      <c r="H664" s="322"/>
      <c r="I664" s="323"/>
      <c r="J664" s="322"/>
      <c r="K664" s="322"/>
    </row>
    <row r="665" spans="1:11" s="349" customFormat="1" ht="15" customHeight="1">
      <c r="A665" s="356"/>
      <c r="B665" s="357"/>
      <c r="C665" s="358"/>
      <c r="D665" s="359"/>
      <c r="E665" s="360"/>
      <c r="F665" s="360"/>
      <c r="G665" s="354"/>
      <c r="H665" s="322"/>
      <c r="I665" s="323"/>
      <c r="J665" s="322"/>
      <c r="K665" s="322"/>
    </row>
    <row r="666" spans="1:11" s="349" customFormat="1" ht="15" customHeight="1">
      <c r="A666" s="356"/>
      <c r="B666" s="357"/>
      <c r="C666" s="358"/>
      <c r="D666" s="359"/>
      <c r="E666" s="360"/>
      <c r="F666" s="360"/>
      <c r="G666" s="354"/>
      <c r="H666" s="322"/>
      <c r="I666" s="323"/>
      <c r="J666" s="322"/>
      <c r="K666" s="322"/>
    </row>
    <row r="667" spans="1:11" s="349" customFormat="1" ht="15" customHeight="1">
      <c r="A667" s="356"/>
      <c r="B667" s="357"/>
      <c r="C667" s="358"/>
      <c r="D667" s="359"/>
      <c r="E667" s="360"/>
      <c r="F667" s="360"/>
      <c r="G667" s="354"/>
      <c r="H667" s="322"/>
      <c r="I667" s="323"/>
      <c r="J667" s="322"/>
      <c r="K667" s="322"/>
    </row>
    <row r="668" spans="1:11" s="349" customFormat="1" ht="15" customHeight="1">
      <c r="A668" s="356"/>
      <c r="B668" s="357"/>
      <c r="C668" s="358"/>
      <c r="D668" s="359"/>
      <c r="E668" s="360"/>
      <c r="F668" s="360"/>
      <c r="G668" s="354"/>
      <c r="H668" s="322"/>
      <c r="I668" s="323"/>
      <c r="J668" s="322"/>
      <c r="K668" s="322"/>
    </row>
    <row r="669" spans="1:11" s="349" customFormat="1" ht="15" customHeight="1">
      <c r="A669" s="356"/>
      <c r="B669" s="357"/>
      <c r="C669" s="358"/>
      <c r="D669" s="359"/>
      <c r="E669" s="360"/>
      <c r="F669" s="360"/>
      <c r="G669" s="354"/>
      <c r="H669" s="322"/>
      <c r="I669" s="323"/>
      <c r="J669" s="322"/>
      <c r="K669" s="322"/>
    </row>
    <row r="670" spans="1:11" s="349" customFormat="1" ht="15" customHeight="1">
      <c r="A670" s="356"/>
      <c r="B670" s="357"/>
      <c r="C670" s="358"/>
      <c r="D670" s="359"/>
      <c r="E670" s="360"/>
      <c r="F670" s="360"/>
      <c r="G670" s="354"/>
      <c r="H670" s="322"/>
      <c r="I670" s="323"/>
      <c r="J670" s="322"/>
      <c r="K670" s="322"/>
    </row>
    <row r="671" spans="1:11" s="349" customFormat="1" ht="15" customHeight="1">
      <c r="A671" s="356"/>
      <c r="B671" s="357"/>
      <c r="C671" s="358"/>
      <c r="D671" s="359"/>
      <c r="E671" s="360"/>
      <c r="F671" s="360"/>
      <c r="G671" s="354"/>
      <c r="H671" s="322"/>
      <c r="I671" s="323"/>
      <c r="J671" s="322"/>
      <c r="K671" s="322"/>
    </row>
    <row r="672" spans="1:11" s="349" customFormat="1" ht="15" customHeight="1">
      <c r="A672" s="356"/>
      <c r="B672" s="357"/>
      <c r="C672" s="358"/>
      <c r="D672" s="359"/>
      <c r="E672" s="360"/>
      <c r="F672" s="360"/>
      <c r="G672" s="354"/>
      <c r="H672" s="322"/>
      <c r="I672" s="323"/>
      <c r="J672" s="322"/>
      <c r="K672" s="322"/>
    </row>
    <row r="673" spans="1:11" s="349" customFormat="1" ht="15" customHeight="1">
      <c r="A673" s="356"/>
      <c r="B673" s="357"/>
      <c r="C673" s="358"/>
      <c r="D673" s="359"/>
      <c r="E673" s="360"/>
      <c r="F673" s="360"/>
      <c r="G673" s="354"/>
      <c r="H673" s="322"/>
      <c r="I673" s="323"/>
      <c r="J673" s="322"/>
      <c r="K673" s="322"/>
    </row>
    <row r="674" spans="1:11" s="349" customFormat="1" ht="15" customHeight="1">
      <c r="A674" s="356"/>
      <c r="B674" s="357"/>
      <c r="C674" s="358"/>
      <c r="D674" s="359"/>
      <c r="E674" s="360"/>
      <c r="F674" s="360"/>
      <c r="G674" s="354"/>
      <c r="H674" s="322"/>
      <c r="I674" s="323"/>
      <c r="J674" s="322"/>
      <c r="K674" s="322"/>
    </row>
    <row r="675" spans="1:11" s="349" customFormat="1" ht="15" customHeight="1">
      <c r="A675" s="356"/>
      <c r="B675" s="357"/>
      <c r="C675" s="358"/>
      <c r="D675" s="359"/>
      <c r="E675" s="360"/>
      <c r="F675" s="360"/>
      <c r="G675" s="354"/>
      <c r="H675" s="322"/>
      <c r="I675" s="323"/>
      <c r="J675" s="322"/>
      <c r="K675" s="322"/>
    </row>
    <row r="676" spans="1:11" s="349" customFormat="1" ht="15" customHeight="1">
      <c r="A676" s="356"/>
      <c r="B676" s="357"/>
      <c r="C676" s="358"/>
      <c r="D676" s="359"/>
      <c r="E676" s="360"/>
      <c r="F676" s="360"/>
      <c r="G676" s="354"/>
      <c r="H676" s="322"/>
      <c r="I676" s="323"/>
      <c r="J676" s="322"/>
      <c r="K676" s="322"/>
    </row>
    <row r="677" spans="1:11" s="349" customFormat="1" ht="15" customHeight="1">
      <c r="A677" s="356"/>
      <c r="B677" s="357"/>
      <c r="C677" s="358"/>
      <c r="D677" s="359"/>
      <c r="E677" s="360"/>
      <c r="F677" s="360"/>
      <c r="G677" s="354"/>
      <c r="H677" s="322"/>
      <c r="I677" s="323"/>
      <c r="J677" s="322"/>
      <c r="K677" s="322"/>
    </row>
    <row r="678" spans="1:11" s="349" customFormat="1" ht="15" customHeight="1">
      <c r="A678" s="356"/>
      <c r="B678" s="357"/>
      <c r="C678" s="358"/>
      <c r="D678" s="359"/>
      <c r="E678" s="360"/>
      <c r="F678" s="360"/>
      <c r="G678" s="354"/>
      <c r="H678" s="322"/>
      <c r="I678" s="323"/>
      <c r="J678" s="322"/>
      <c r="K678" s="322"/>
    </row>
    <row r="679" spans="1:11" s="349" customFormat="1" ht="15" customHeight="1">
      <c r="A679" s="356"/>
      <c r="B679" s="357"/>
      <c r="C679" s="358"/>
      <c r="D679" s="359"/>
      <c r="E679" s="360"/>
      <c r="F679" s="360"/>
      <c r="G679" s="354"/>
      <c r="H679" s="322"/>
      <c r="I679" s="323"/>
      <c r="J679" s="322"/>
      <c r="K679" s="322"/>
    </row>
    <row r="680" spans="1:11" s="349" customFormat="1" ht="15" customHeight="1">
      <c r="A680" s="356"/>
      <c r="B680" s="357"/>
      <c r="C680" s="358"/>
      <c r="D680" s="359"/>
      <c r="E680" s="360"/>
      <c r="F680" s="360"/>
      <c r="G680" s="354"/>
      <c r="H680" s="322"/>
      <c r="I680" s="323"/>
      <c r="J680" s="322"/>
      <c r="K680" s="322"/>
    </row>
    <row r="681" spans="1:11" s="349" customFormat="1" ht="15" customHeight="1">
      <c r="A681" s="356"/>
      <c r="B681" s="357"/>
      <c r="C681" s="358"/>
      <c r="D681" s="359"/>
      <c r="E681" s="360"/>
      <c r="F681" s="360"/>
      <c r="G681" s="354"/>
      <c r="H681" s="322"/>
      <c r="I681" s="323"/>
      <c r="J681" s="322"/>
      <c r="K681" s="322"/>
    </row>
    <row r="682" spans="1:11" s="349" customFormat="1" ht="15" customHeight="1">
      <c r="A682" s="356"/>
      <c r="B682" s="357"/>
      <c r="C682" s="358"/>
      <c r="D682" s="359"/>
      <c r="E682" s="360"/>
      <c r="F682" s="360"/>
      <c r="G682" s="354"/>
      <c r="H682" s="322"/>
      <c r="I682" s="323"/>
      <c r="J682" s="322"/>
      <c r="K682" s="322"/>
    </row>
    <row r="683" spans="1:11" s="349" customFormat="1" ht="15" customHeight="1">
      <c r="A683" s="356"/>
      <c r="B683" s="357"/>
      <c r="C683" s="358"/>
      <c r="D683" s="359"/>
      <c r="E683" s="360"/>
      <c r="F683" s="360"/>
      <c r="G683" s="354"/>
      <c r="H683" s="322"/>
      <c r="I683" s="323"/>
      <c r="J683" s="322"/>
      <c r="K683" s="322"/>
    </row>
    <row r="684" spans="1:11" s="349" customFormat="1" ht="15" customHeight="1">
      <c r="A684" s="356"/>
      <c r="B684" s="357"/>
      <c r="C684" s="358"/>
      <c r="D684" s="359"/>
      <c r="E684" s="360"/>
      <c r="F684" s="360"/>
      <c r="G684" s="354"/>
      <c r="H684" s="322"/>
      <c r="I684" s="323"/>
      <c r="J684" s="322"/>
      <c r="K684" s="322"/>
    </row>
    <row r="685" spans="1:11" s="349" customFormat="1" ht="15" customHeight="1">
      <c r="A685" s="356"/>
      <c r="B685" s="357"/>
      <c r="C685" s="358"/>
      <c r="D685" s="359"/>
      <c r="E685" s="360"/>
      <c r="F685" s="360"/>
      <c r="G685" s="354"/>
      <c r="H685" s="322"/>
      <c r="I685" s="323"/>
      <c r="J685" s="322"/>
      <c r="K685" s="322"/>
    </row>
    <row r="686" spans="1:11" s="349" customFormat="1" ht="15" customHeight="1">
      <c r="A686" s="356"/>
      <c r="B686" s="357"/>
      <c r="C686" s="358"/>
      <c r="D686" s="359"/>
      <c r="E686" s="360"/>
      <c r="F686" s="360"/>
      <c r="G686" s="354"/>
      <c r="H686" s="322"/>
      <c r="I686" s="323"/>
      <c r="J686" s="322"/>
      <c r="K686" s="322"/>
    </row>
    <row r="687" spans="1:11" s="349" customFormat="1" ht="15" customHeight="1">
      <c r="A687" s="356"/>
      <c r="B687" s="357"/>
      <c r="C687" s="358"/>
      <c r="D687" s="359"/>
      <c r="E687" s="360"/>
      <c r="F687" s="360"/>
      <c r="G687" s="354"/>
      <c r="H687" s="322"/>
      <c r="I687" s="323"/>
      <c r="J687" s="322"/>
      <c r="K687" s="322"/>
    </row>
    <row r="688" spans="1:11" s="349" customFormat="1" ht="15" customHeight="1">
      <c r="A688" s="356"/>
      <c r="B688" s="357"/>
      <c r="C688" s="358"/>
      <c r="D688" s="359"/>
      <c r="E688" s="360"/>
      <c r="F688" s="360"/>
      <c r="G688" s="354"/>
      <c r="H688" s="322"/>
      <c r="I688" s="323"/>
      <c r="J688" s="322"/>
      <c r="K688" s="322"/>
    </row>
    <row r="689" spans="1:11" s="349" customFormat="1" ht="15" customHeight="1">
      <c r="A689" s="356"/>
      <c r="B689" s="357"/>
      <c r="C689" s="358"/>
      <c r="D689" s="359"/>
      <c r="E689" s="360"/>
      <c r="F689" s="360"/>
      <c r="G689" s="354"/>
      <c r="H689" s="322"/>
      <c r="I689" s="323"/>
      <c r="J689" s="322"/>
      <c r="K689" s="322"/>
    </row>
    <row r="690" spans="1:11" s="349" customFormat="1" ht="15" customHeight="1">
      <c r="A690" s="356"/>
      <c r="B690" s="357"/>
      <c r="C690" s="358"/>
      <c r="D690" s="359"/>
      <c r="E690" s="360"/>
      <c r="F690" s="360"/>
      <c r="G690" s="354"/>
      <c r="H690" s="322"/>
      <c r="I690" s="323"/>
      <c r="J690" s="322"/>
      <c r="K690" s="322"/>
    </row>
    <row r="691" spans="1:11" s="349" customFormat="1" ht="15" customHeight="1">
      <c r="A691" s="356"/>
      <c r="B691" s="357"/>
      <c r="C691" s="358"/>
      <c r="D691" s="359"/>
      <c r="E691" s="360"/>
      <c r="F691" s="360"/>
      <c r="G691" s="354"/>
      <c r="H691" s="322"/>
      <c r="I691" s="323"/>
      <c r="J691" s="322"/>
      <c r="K691" s="322"/>
    </row>
    <row r="692" spans="1:11" s="349" customFormat="1" ht="15" customHeight="1">
      <c r="A692" s="356"/>
      <c r="B692" s="357"/>
      <c r="C692" s="358"/>
      <c r="D692" s="359"/>
      <c r="E692" s="360"/>
      <c r="F692" s="360"/>
      <c r="G692" s="354"/>
      <c r="H692" s="322"/>
      <c r="I692" s="323"/>
      <c r="J692" s="322"/>
      <c r="K692" s="322"/>
    </row>
    <row r="693" spans="1:11" s="349" customFormat="1" ht="15" customHeight="1">
      <c r="A693" s="356"/>
      <c r="B693" s="357"/>
      <c r="C693" s="358"/>
      <c r="D693" s="359"/>
      <c r="E693" s="360"/>
      <c r="F693" s="360"/>
      <c r="G693" s="354"/>
      <c r="H693" s="322"/>
      <c r="I693" s="323"/>
      <c r="J693" s="322"/>
      <c r="K693" s="322"/>
    </row>
    <row r="694" spans="1:11" s="349" customFormat="1" ht="15" customHeight="1">
      <c r="A694" s="356"/>
      <c r="B694" s="357"/>
      <c r="C694" s="358"/>
      <c r="D694" s="359"/>
      <c r="E694" s="360"/>
      <c r="F694" s="360"/>
      <c r="G694" s="354"/>
      <c r="H694" s="322"/>
      <c r="I694" s="323"/>
      <c r="J694" s="322"/>
      <c r="K694" s="322"/>
    </row>
    <row r="695" spans="1:11" s="349" customFormat="1" ht="15" customHeight="1">
      <c r="A695" s="356"/>
      <c r="B695" s="357"/>
      <c r="C695" s="358"/>
      <c r="D695" s="359"/>
      <c r="E695" s="360"/>
      <c r="F695" s="360"/>
      <c r="G695" s="354"/>
      <c r="H695" s="322"/>
      <c r="I695" s="323"/>
      <c r="J695" s="322"/>
      <c r="K695" s="322"/>
    </row>
    <row r="696" spans="1:11" s="349" customFormat="1" ht="15" customHeight="1">
      <c r="A696" s="356"/>
      <c r="B696" s="357"/>
      <c r="C696" s="358"/>
      <c r="D696" s="359"/>
      <c r="E696" s="360"/>
      <c r="F696" s="360"/>
      <c r="G696" s="354"/>
      <c r="H696" s="322"/>
      <c r="I696" s="323"/>
      <c r="J696" s="322"/>
      <c r="K696" s="322"/>
    </row>
    <row r="697" spans="1:11" s="349" customFormat="1" ht="15" customHeight="1">
      <c r="A697" s="356"/>
      <c r="B697" s="357"/>
      <c r="C697" s="358"/>
      <c r="D697" s="359"/>
      <c r="E697" s="360"/>
      <c r="F697" s="360"/>
      <c r="G697" s="354"/>
      <c r="H697" s="322"/>
      <c r="I697" s="323"/>
      <c r="J697" s="322"/>
      <c r="K697" s="322"/>
    </row>
    <row r="698" spans="1:11" s="349" customFormat="1" ht="15" customHeight="1">
      <c r="A698" s="356"/>
      <c r="B698" s="357"/>
      <c r="C698" s="358"/>
      <c r="D698" s="359"/>
      <c r="E698" s="360"/>
      <c r="F698" s="360"/>
      <c r="G698" s="354"/>
      <c r="H698" s="322"/>
      <c r="I698" s="323"/>
      <c r="J698" s="322"/>
      <c r="K698" s="322"/>
    </row>
    <row r="699" spans="1:11" s="349" customFormat="1" ht="15" customHeight="1">
      <c r="A699" s="356"/>
      <c r="B699" s="357"/>
      <c r="C699" s="358"/>
      <c r="D699" s="359"/>
      <c r="E699" s="360"/>
      <c r="F699" s="360"/>
      <c r="G699" s="354"/>
      <c r="H699" s="322"/>
      <c r="I699" s="323"/>
      <c r="J699" s="322"/>
      <c r="K699" s="322"/>
    </row>
    <row r="700" spans="1:11" s="349" customFormat="1" ht="15" customHeight="1">
      <c r="A700" s="356"/>
      <c r="B700" s="357"/>
      <c r="C700" s="358"/>
      <c r="D700" s="359"/>
      <c r="E700" s="360"/>
      <c r="F700" s="360"/>
      <c r="G700" s="354"/>
      <c r="H700" s="322"/>
      <c r="I700" s="323"/>
      <c r="J700" s="322"/>
      <c r="K700" s="322"/>
    </row>
    <row r="701" spans="1:11" s="349" customFormat="1" ht="15" customHeight="1">
      <c r="A701" s="356"/>
      <c r="B701" s="357"/>
      <c r="C701" s="358"/>
      <c r="D701" s="359"/>
      <c r="E701" s="360"/>
      <c r="F701" s="360"/>
      <c r="G701" s="354"/>
      <c r="H701" s="322"/>
      <c r="I701" s="323"/>
      <c r="J701" s="322"/>
      <c r="K701" s="322"/>
    </row>
    <row r="702" spans="1:11" s="349" customFormat="1" ht="15" customHeight="1">
      <c r="A702" s="356"/>
      <c r="B702" s="357"/>
      <c r="C702" s="358"/>
      <c r="D702" s="359"/>
      <c r="E702" s="360"/>
      <c r="F702" s="360"/>
      <c r="G702" s="354"/>
      <c r="H702" s="322"/>
      <c r="I702" s="323"/>
      <c r="J702" s="322"/>
      <c r="K702" s="322"/>
    </row>
    <row r="703" spans="1:11" s="349" customFormat="1" ht="15" customHeight="1">
      <c r="A703" s="356"/>
      <c r="B703" s="357"/>
      <c r="C703" s="358"/>
      <c r="D703" s="359"/>
      <c r="E703" s="360"/>
      <c r="F703" s="360"/>
      <c r="G703" s="354"/>
      <c r="H703" s="322"/>
      <c r="I703" s="323"/>
      <c r="J703" s="322"/>
      <c r="K703" s="322"/>
    </row>
    <row r="704" spans="1:11" s="349" customFormat="1" ht="15" customHeight="1">
      <c r="A704" s="356"/>
      <c r="B704" s="357"/>
      <c r="C704" s="358"/>
      <c r="D704" s="359"/>
      <c r="E704" s="360"/>
      <c r="F704" s="360"/>
      <c r="G704" s="354"/>
      <c r="H704" s="322"/>
      <c r="I704" s="323"/>
      <c r="J704" s="322"/>
      <c r="K704" s="322"/>
    </row>
    <row r="705" spans="1:11" s="349" customFormat="1" ht="15" customHeight="1">
      <c r="A705" s="356"/>
      <c r="B705" s="357"/>
      <c r="C705" s="358"/>
      <c r="D705" s="359"/>
      <c r="E705" s="360"/>
      <c r="F705" s="360"/>
      <c r="G705" s="354"/>
      <c r="H705" s="322"/>
      <c r="I705" s="323"/>
      <c r="J705" s="322"/>
      <c r="K705" s="322"/>
    </row>
    <row r="706" spans="1:11" s="349" customFormat="1" ht="15" customHeight="1">
      <c r="A706" s="356"/>
      <c r="B706" s="357"/>
      <c r="C706" s="358"/>
      <c r="D706" s="359"/>
      <c r="E706" s="360"/>
      <c r="F706" s="360"/>
      <c r="G706" s="354"/>
      <c r="H706" s="322"/>
      <c r="I706" s="323"/>
      <c r="J706" s="322"/>
      <c r="K706" s="322"/>
    </row>
    <row r="707" spans="1:11" s="349" customFormat="1" ht="15" customHeight="1">
      <c r="A707" s="356"/>
      <c r="B707" s="357"/>
      <c r="C707" s="358"/>
      <c r="D707" s="359"/>
      <c r="E707" s="360"/>
      <c r="F707" s="360"/>
      <c r="G707" s="354"/>
      <c r="H707" s="322"/>
      <c r="I707" s="323"/>
      <c r="J707" s="322"/>
      <c r="K707" s="322"/>
    </row>
    <row r="708" spans="1:11" s="349" customFormat="1" ht="15" customHeight="1">
      <c r="A708" s="356"/>
      <c r="B708" s="357"/>
      <c r="C708" s="358"/>
      <c r="D708" s="359"/>
      <c r="E708" s="360"/>
      <c r="F708" s="360"/>
      <c r="G708" s="354"/>
      <c r="H708" s="322"/>
      <c r="I708" s="323"/>
      <c r="J708" s="322"/>
      <c r="K708" s="322"/>
    </row>
    <row r="709" spans="1:11" s="349" customFormat="1" ht="15" customHeight="1">
      <c r="A709" s="356"/>
      <c r="B709" s="357"/>
      <c r="C709" s="358"/>
      <c r="D709" s="359"/>
      <c r="E709" s="360"/>
      <c r="F709" s="360"/>
      <c r="G709" s="354"/>
      <c r="H709" s="322"/>
      <c r="I709" s="323"/>
      <c r="J709" s="322"/>
      <c r="K709" s="322"/>
    </row>
    <row r="710" spans="1:11" s="349" customFormat="1" ht="15" customHeight="1">
      <c r="A710" s="356"/>
      <c r="B710" s="357"/>
      <c r="C710" s="358"/>
      <c r="D710" s="359"/>
      <c r="E710" s="360"/>
      <c r="F710" s="360"/>
      <c r="G710" s="354"/>
      <c r="H710" s="322"/>
      <c r="I710" s="323"/>
      <c r="J710" s="322"/>
      <c r="K710" s="322"/>
    </row>
    <row r="711" spans="1:11" s="349" customFormat="1" ht="15" customHeight="1">
      <c r="A711" s="356"/>
      <c r="B711" s="357"/>
      <c r="C711" s="358"/>
      <c r="D711" s="359"/>
      <c r="E711" s="360"/>
      <c r="F711" s="360"/>
      <c r="G711" s="354"/>
      <c r="H711" s="322"/>
      <c r="I711" s="323"/>
      <c r="J711" s="322"/>
      <c r="K711" s="322"/>
    </row>
    <row r="712" spans="1:11" s="349" customFormat="1" ht="15" customHeight="1">
      <c r="A712" s="356"/>
      <c r="B712" s="357"/>
      <c r="C712" s="358"/>
      <c r="D712" s="359"/>
      <c r="E712" s="360"/>
      <c r="F712" s="360"/>
      <c r="G712" s="354"/>
      <c r="H712" s="322"/>
      <c r="I712" s="323"/>
      <c r="J712" s="322"/>
      <c r="K712" s="322"/>
    </row>
    <row r="713" spans="1:11" s="349" customFormat="1" ht="15" customHeight="1">
      <c r="A713" s="356"/>
      <c r="B713" s="357"/>
      <c r="C713" s="358"/>
      <c r="D713" s="359"/>
      <c r="E713" s="360"/>
      <c r="F713" s="360"/>
      <c r="G713" s="354"/>
      <c r="H713" s="322"/>
      <c r="I713" s="323"/>
      <c r="J713" s="322"/>
      <c r="K713" s="322"/>
    </row>
    <row r="714" spans="1:11" s="349" customFormat="1" ht="15" customHeight="1">
      <c r="A714" s="356"/>
      <c r="B714" s="357"/>
      <c r="C714" s="358"/>
      <c r="D714" s="359"/>
      <c r="E714" s="360"/>
      <c r="F714" s="360"/>
      <c r="G714" s="354"/>
      <c r="H714" s="322"/>
      <c r="I714" s="323"/>
      <c r="J714" s="322"/>
      <c r="K714" s="322"/>
    </row>
    <row r="715" spans="1:11" s="349" customFormat="1" ht="15" customHeight="1">
      <c r="A715" s="356"/>
      <c r="B715" s="357"/>
      <c r="C715" s="358"/>
      <c r="D715" s="359"/>
      <c r="E715" s="360"/>
      <c r="F715" s="360"/>
      <c r="G715" s="354"/>
      <c r="H715" s="322"/>
      <c r="I715" s="323"/>
      <c r="J715" s="322"/>
      <c r="K715" s="322"/>
    </row>
    <row r="716" spans="1:11" s="349" customFormat="1" ht="15" customHeight="1">
      <c r="A716" s="356"/>
      <c r="B716" s="357"/>
      <c r="C716" s="358"/>
      <c r="D716" s="359"/>
      <c r="E716" s="360"/>
      <c r="F716" s="360"/>
      <c r="G716" s="354"/>
      <c r="H716" s="322"/>
      <c r="I716" s="323"/>
      <c r="J716" s="322"/>
      <c r="K716" s="322"/>
    </row>
    <row r="717" spans="1:11" s="349" customFormat="1" ht="15" customHeight="1">
      <c r="A717" s="356"/>
      <c r="B717" s="357"/>
      <c r="C717" s="358"/>
      <c r="D717" s="359"/>
      <c r="E717" s="360"/>
      <c r="F717" s="360"/>
      <c r="G717" s="354"/>
      <c r="H717" s="322"/>
      <c r="I717" s="323"/>
      <c r="J717" s="322"/>
      <c r="K717" s="322"/>
    </row>
    <row r="718" spans="1:11" s="349" customFormat="1" ht="15" customHeight="1">
      <c r="A718" s="356"/>
      <c r="B718" s="357"/>
      <c r="C718" s="358"/>
      <c r="D718" s="359"/>
      <c r="E718" s="360"/>
      <c r="F718" s="360"/>
      <c r="G718" s="354"/>
      <c r="H718" s="322"/>
      <c r="I718" s="323"/>
      <c r="J718" s="322"/>
      <c r="K718" s="322"/>
    </row>
    <row r="719" spans="1:11" s="349" customFormat="1" ht="15" customHeight="1">
      <c r="A719" s="356"/>
      <c r="B719" s="357"/>
      <c r="C719" s="358"/>
      <c r="D719" s="359"/>
      <c r="E719" s="360"/>
      <c r="F719" s="360"/>
      <c r="G719" s="354"/>
      <c r="H719" s="322"/>
      <c r="I719" s="323"/>
      <c r="J719" s="322"/>
      <c r="K719" s="322"/>
    </row>
    <row r="720" spans="1:11" s="349" customFormat="1" ht="15" customHeight="1">
      <c r="A720" s="356"/>
      <c r="B720" s="357"/>
      <c r="C720" s="358"/>
      <c r="D720" s="359"/>
      <c r="E720" s="360"/>
      <c r="F720" s="360"/>
      <c r="G720" s="354"/>
      <c r="H720" s="322"/>
      <c r="I720" s="323"/>
      <c r="J720" s="322"/>
      <c r="K720" s="322"/>
    </row>
    <row r="721" spans="1:11" s="349" customFormat="1" ht="15" customHeight="1">
      <c r="A721" s="356"/>
      <c r="B721" s="357"/>
      <c r="C721" s="358"/>
      <c r="D721" s="359"/>
      <c r="E721" s="360"/>
      <c r="F721" s="360"/>
      <c r="G721" s="354"/>
      <c r="H721" s="322"/>
      <c r="I721" s="323"/>
      <c r="J721" s="322"/>
      <c r="K721" s="322"/>
    </row>
    <row r="722" spans="1:11" s="349" customFormat="1" ht="15" customHeight="1">
      <c r="A722" s="356"/>
      <c r="B722" s="357"/>
      <c r="C722" s="358"/>
      <c r="D722" s="359"/>
      <c r="E722" s="360"/>
      <c r="F722" s="360"/>
      <c r="G722" s="354"/>
      <c r="H722" s="322"/>
      <c r="I722" s="323"/>
      <c r="J722" s="322"/>
      <c r="K722" s="322"/>
    </row>
    <row r="723" spans="1:11" s="349" customFormat="1" ht="15" customHeight="1">
      <c r="A723" s="356"/>
      <c r="B723" s="357"/>
      <c r="C723" s="358"/>
      <c r="D723" s="359"/>
      <c r="E723" s="360"/>
      <c r="F723" s="360"/>
      <c r="G723" s="354"/>
      <c r="H723" s="322"/>
      <c r="I723" s="323"/>
      <c r="J723" s="322"/>
      <c r="K723" s="322"/>
    </row>
    <row r="724" spans="1:11" s="349" customFormat="1" ht="15" customHeight="1">
      <c r="A724" s="356"/>
      <c r="B724" s="357"/>
      <c r="C724" s="358"/>
      <c r="D724" s="359"/>
      <c r="E724" s="360"/>
      <c r="F724" s="360"/>
      <c r="G724" s="354"/>
      <c r="H724" s="322"/>
      <c r="I724" s="323"/>
      <c r="J724" s="322"/>
      <c r="K724" s="322"/>
    </row>
    <row r="725" spans="1:11" s="349" customFormat="1" ht="15" customHeight="1">
      <c r="A725" s="356"/>
      <c r="B725" s="357"/>
      <c r="C725" s="358"/>
      <c r="D725" s="359"/>
      <c r="E725" s="360"/>
      <c r="F725" s="360"/>
      <c r="G725" s="354"/>
      <c r="H725" s="322"/>
      <c r="I725" s="323"/>
      <c r="J725" s="322"/>
      <c r="K725" s="322"/>
    </row>
    <row r="726" spans="1:11" s="349" customFormat="1" ht="15" customHeight="1">
      <c r="A726" s="356"/>
      <c r="B726" s="357"/>
      <c r="C726" s="358"/>
      <c r="D726" s="359"/>
      <c r="E726" s="360"/>
      <c r="F726" s="360"/>
      <c r="G726" s="354"/>
      <c r="H726" s="322"/>
      <c r="I726" s="323"/>
      <c r="J726" s="322"/>
      <c r="K726" s="322"/>
    </row>
    <row r="727" spans="1:11" s="349" customFormat="1" ht="15" customHeight="1">
      <c r="A727" s="356"/>
      <c r="B727" s="357"/>
      <c r="C727" s="358"/>
      <c r="D727" s="359"/>
      <c r="E727" s="360"/>
      <c r="F727" s="360"/>
      <c r="G727" s="354"/>
      <c r="H727" s="322"/>
      <c r="I727" s="323"/>
      <c r="J727" s="322"/>
      <c r="K727" s="322"/>
    </row>
    <row r="728" spans="1:11" s="349" customFormat="1" ht="15" customHeight="1">
      <c r="A728" s="356"/>
      <c r="B728" s="357"/>
      <c r="C728" s="358"/>
      <c r="D728" s="359"/>
      <c r="E728" s="360"/>
      <c r="F728" s="360"/>
      <c r="G728" s="354"/>
      <c r="H728" s="322"/>
      <c r="I728" s="323"/>
      <c r="J728" s="322"/>
      <c r="K728" s="322"/>
    </row>
    <row r="729" spans="1:11" s="349" customFormat="1" ht="15" customHeight="1">
      <c r="A729" s="356"/>
      <c r="B729" s="357"/>
      <c r="C729" s="358"/>
      <c r="D729" s="359"/>
      <c r="E729" s="360"/>
      <c r="F729" s="360"/>
      <c r="G729" s="354"/>
      <c r="H729" s="322"/>
      <c r="I729" s="323"/>
      <c r="J729" s="322"/>
      <c r="K729" s="322"/>
    </row>
    <row r="730" spans="1:11" s="349" customFormat="1" ht="15" customHeight="1">
      <c r="A730" s="356"/>
      <c r="B730" s="357"/>
      <c r="C730" s="358"/>
      <c r="D730" s="359"/>
      <c r="E730" s="360"/>
      <c r="F730" s="360"/>
      <c r="G730" s="354"/>
      <c r="H730" s="322"/>
      <c r="I730" s="323"/>
      <c r="J730" s="322"/>
      <c r="K730" s="322"/>
    </row>
    <row r="731" spans="1:11" s="349" customFormat="1" ht="15" customHeight="1">
      <c r="A731" s="356"/>
      <c r="B731" s="357"/>
      <c r="C731" s="358"/>
      <c r="D731" s="359"/>
      <c r="E731" s="360"/>
      <c r="F731" s="360"/>
      <c r="G731" s="354"/>
      <c r="H731" s="322"/>
      <c r="I731" s="323"/>
      <c r="J731" s="322"/>
      <c r="K731" s="322"/>
    </row>
    <row r="732" spans="1:11" s="349" customFormat="1" ht="15" customHeight="1">
      <c r="A732" s="356"/>
      <c r="B732" s="357"/>
      <c r="C732" s="358"/>
      <c r="D732" s="359"/>
      <c r="E732" s="360"/>
      <c r="F732" s="360"/>
      <c r="G732" s="354"/>
      <c r="H732" s="322"/>
      <c r="I732" s="323"/>
      <c r="J732" s="322"/>
      <c r="K732" s="322"/>
    </row>
    <row r="733" spans="1:11" s="349" customFormat="1" ht="15" customHeight="1">
      <c r="A733" s="356"/>
      <c r="B733" s="357"/>
      <c r="C733" s="358"/>
      <c r="D733" s="359"/>
      <c r="E733" s="360"/>
      <c r="F733" s="360"/>
      <c r="G733" s="354"/>
      <c r="H733" s="322"/>
      <c r="I733" s="323"/>
      <c r="J733" s="322"/>
      <c r="K733" s="322"/>
    </row>
    <row r="734" spans="1:11" s="349" customFormat="1" ht="15" customHeight="1">
      <c r="A734" s="356"/>
      <c r="B734" s="357"/>
      <c r="C734" s="358"/>
      <c r="D734" s="359"/>
      <c r="E734" s="360"/>
      <c r="F734" s="360"/>
      <c r="G734" s="354"/>
      <c r="H734" s="322"/>
      <c r="I734" s="323"/>
      <c r="J734" s="322"/>
      <c r="K734" s="322"/>
    </row>
    <row r="735" spans="1:11" s="349" customFormat="1" ht="15" customHeight="1">
      <c r="A735" s="356"/>
      <c r="B735" s="357"/>
      <c r="C735" s="358"/>
      <c r="D735" s="359"/>
      <c r="E735" s="360"/>
      <c r="F735" s="360"/>
      <c r="G735" s="354"/>
      <c r="H735" s="322"/>
      <c r="I735" s="323"/>
      <c r="J735" s="322"/>
      <c r="K735" s="322"/>
    </row>
    <row r="736" spans="1:11" s="349" customFormat="1" ht="15" customHeight="1">
      <c r="A736" s="356"/>
      <c r="B736" s="357"/>
      <c r="C736" s="358"/>
      <c r="D736" s="359"/>
      <c r="E736" s="360"/>
      <c r="F736" s="360"/>
      <c r="G736" s="354"/>
      <c r="H736" s="322"/>
      <c r="I736" s="323"/>
      <c r="J736" s="322"/>
      <c r="K736" s="322"/>
    </row>
    <row r="737" spans="1:11" s="349" customFormat="1" ht="15" customHeight="1">
      <c r="A737" s="356"/>
      <c r="B737" s="357"/>
      <c r="C737" s="358"/>
      <c r="D737" s="359"/>
      <c r="E737" s="360"/>
      <c r="F737" s="360"/>
      <c r="G737" s="354"/>
      <c r="H737" s="322"/>
      <c r="I737" s="323"/>
      <c r="J737" s="322"/>
      <c r="K737" s="322"/>
    </row>
    <row r="738" spans="1:11" s="349" customFormat="1" ht="15" customHeight="1">
      <c r="A738" s="356"/>
      <c r="B738" s="357"/>
      <c r="C738" s="358"/>
      <c r="D738" s="359"/>
      <c r="E738" s="360"/>
      <c r="F738" s="360"/>
      <c r="G738" s="354"/>
      <c r="H738" s="322"/>
      <c r="I738" s="323"/>
      <c r="J738" s="322"/>
      <c r="K738" s="322"/>
    </row>
    <row r="739" spans="1:11" s="349" customFormat="1" ht="15" customHeight="1">
      <c r="A739" s="356"/>
      <c r="B739" s="357"/>
      <c r="C739" s="358"/>
      <c r="D739" s="359"/>
      <c r="E739" s="360"/>
      <c r="F739" s="360"/>
      <c r="G739" s="354"/>
      <c r="H739" s="322"/>
      <c r="I739" s="323"/>
      <c r="J739" s="322"/>
      <c r="K739" s="322"/>
    </row>
    <row r="740" spans="1:11" s="349" customFormat="1" ht="15" customHeight="1">
      <c r="A740" s="356"/>
      <c r="B740" s="357"/>
      <c r="C740" s="358"/>
      <c r="D740" s="359"/>
      <c r="E740" s="360"/>
      <c r="F740" s="360"/>
      <c r="G740" s="354"/>
      <c r="H740" s="322"/>
      <c r="I740" s="323"/>
      <c r="J740" s="322"/>
      <c r="K740" s="322"/>
    </row>
    <row r="741" spans="1:11" s="349" customFormat="1" ht="15" customHeight="1">
      <c r="A741" s="356"/>
      <c r="B741" s="357"/>
      <c r="C741" s="358"/>
      <c r="D741" s="359"/>
      <c r="E741" s="360"/>
      <c r="F741" s="360"/>
      <c r="G741" s="354"/>
      <c r="H741" s="322"/>
      <c r="I741" s="323"/>
      <c r="J741" s="322"/>
      <c r="K741" s="322"/>
    </row>
    <row r="742" spans="1:11" s="349" customFormat="1" ht="15" customHeight="1">
      <c r="A742" s="356"/>
      <c r="B742" s="357"/>
      <c r="C742" s="358"/>
      <c r="D742" s="359"/>
      <c r="E742" s="360"/>
      <c r="F742" s="360"/>
      <c r="G742" s="354"/>
      <c r="H742" s="322"/>
      <c r="I742" s="323"/>
      <c r="J742" s="322"/>
      <c r="K742" s="322"/>
    </row>
    <row r="743" spans="1:11" s="349" customFormat="1" ht="15" customHeight="1">
      <c r="A743" s="356"/>
      <c r="B743" s="357"/>
      <c r="C743" s="358"/>
      <c r="D743" s="359"/>
      <c r="E743" s="360"/>
      <c r="F743" s="360"/>
      <c r="G743" s="354"/>
      <c r="H743" s="322"/>
      <c r="I743" s="323"/>
      <c r="J743" s="322"/>
      <c r="K743" s="322"/>
    </row>
    <row r="744" spans="1:11" s="349" customFormat="1" ht="15" customHeight="1">
      <c r="A744" s="356"/>
      <c r="B744" s="357"/>
      <c r="C744" s="358"/>
      <c r="D744" s="359"/>
      <c r="E744" s="360"/>
      <c r="F744" s="360"/>
      <c r="G744" s="354"/>
      <c r="H744" s="322"/>
      <c r="I744" s="323"/>
      <c r="J744" s="322"/>
      <c r="K744" s="322"/>
    </row>
    <row r="745" spans="1:11" s="349" customFormat="1" ht="15" customHeight="1">
      <c r="A745" s="356"/>
      <c r="B745" s="357"/>
      <c r="C745" s="358"/>
      <c r="D745" s="359"/>
      <c r="E745" s="360"/>
      <c r="F745" s="360"/>
      <c r="G745" s="354"/>
      <c r="H745" s="322"/>
      <c r="I745" s="323"/>
      <c r="J745" s="322"/>
      <c r="K745" s="322"/>
    </row>
    <row r="746" spans="1:11" s="349" customFormat="1" ht="15" customHeight="1">
      <c r="A746" s="356"/>
      <c r="B746" s="357"/>
      <c r="C746" s="358"/>
      <c r="D746" s="359"/>
      <c r="E746" s="360"/>
      <c r="F746" s="360"/>
      <c r="G746" s="354"/>
      <c r="H746" s="322"/>
      <c r="I746" s="323"/>
      <c r="J746" s="322"/>
      <c r="K746" s="322"/>
    </row>
    <row r="747" spans="1:11" s="349" customFormat="1" ht="15" customHeight="1">
      <c r="A747" s="356"/>
      <c r="B747" s="357"/>
      <c r="C747" s="358"/>
      <c r="D747" s="359"/>
      <c r="E747" s="360"/>
      <c r="F747" s="360"/>
      <c r="G747" s="354"/>
      <c r="H747" s="322"/>
      <c r="I747" s="323"/>
      <c r="J747" s="322"/>
      <c r="K747" s="322"/>
    </row>
    <row r="748" spans="1:11" s="349" customFormat="1" ht="15" customHeight="1">
      <c r="A748" s="356"/>
      <c r="B748" s="357"/>
      <c r="C748" s="358"/>
      <c r="D748" s="359"/>
      <c r="E748" s="360"/>
      <c r="F748" s="360"/>
      <c r="G748" s="354"/>
      <c r="H748" s="322"/>
      <c r="I748" s="323"/>
      <c r="J748" s="322"/>
      <c r="K748" s="322"/>
    </row>
    <row r="749" spans="1:11" s="349" customFormat="1" ht="15" customHeight="1">
      <c r="A749" s="356"/>
      <c r="B749" s="357"/>
      <c r="C749" s="358"/>
      <c r="D749" s="359"/>
      <c r="E749" s="360"/>
      <c r="F749" s="360"/>
      <c r="G749" s="354"/>
      <c r="H749" s="322"/>
      <c r="I749" s="323"/>
      <c r="J749" s="322"/>
      <c r="K749" s="322"/>
    </row>
    <row r="750" spans="1:11" s="349" customFormat="1" ht="15" customHeight="1">
      <c r="A750" s="356"/>
      <c r="B750" s="357"/>
      <c r="C750" s="358"/>
      <c r="D750" s="359"/>
      <c r="E750" s="360"/>
      <c r="F750" s="360"/>
      <c r="G750" s="354"/>
      <c r="H750" s="322"/>
      <c r="I750" s="323"/>
      <c r="J750" s="322"/>
      <c r="K750" s="322"/>
    </row>
    <row r="751" spans="1:11" s="349" customFormat="1" ht="15" customHeight="1">
      <c r="A751" s="356"/>
      <c r="B751" s="357"/>
      <c r="C751" s="358"/>
      <c r="D751" s="359"/>
      <c r="E751" s="360"/>
      <c r="F751" s="360"/>
      <c r="G751" s="354"/>
      <c r="H751" s="322"/>
      <c r="I751" s="323"/>
      <c r="J751" s="322"/>
      <c r="K751" s="322"/>
    </row>
    <row r="752" spans="1:11" s="349" customFormat="1" ht="15" customHeight="1">
      <c r="A752" s="356"/>
      <c r="B752" s="357"/>
      <c r="C752" s="358"/>
      <c r="D752" s="359"/>
      <c r="E752" s="360"/>
      <c r="F752" s="360"/>
      <c r="G752" s="354"/>
      <c r="H752" s="322"/>
      <c r="I752" s="323"/>
      <c r="J752" s="322"/>
      <c r="K752" s="322"/>
    </row>
    <row r="753" spans="1:11" s="349" customFormat="1" ht="15" customHeight="1">
      <c r="A753" s="356"/>
      <c r="B753" s="357"/>
      <c r="C753" s="358"/>
      <c r="D753" s="359"/>
      <c r="E753" s="360"/>
      <c r="F753" s="360"/>
      <c r="G753" s="354"/>
      <c r="H753" s="322"/>
      <c r="I753" s="323"/>
      <c r="J753" s="322"/>
      <c r="K753" s="322"/>
    </row>
    <row r="754" spans="1:11" s="349" customFormat="1" ht="15" customHeight="1">
      <c r="A754" s="356"/>
      <c r="B754" s="357"/>
      <c r="C754" s="358"/>
      <c r="D754" s="359"/>
      <c r="E754" s="360"/>
      <c r="F754" s="360"/>
      <c r="G754" s="354"/>
      <c r="H754" s="322"/>
      <c r="I754" s="323"/>
      <c r="J754" s="322"/>
      <c r="K754" s="322"/>
    </row>
    <row r="755" spans="1:11" s="349" customFormat="1" ht="15" customHeight="1">
      <c r="A755" s="356"/>
      <c r="B755" s="357"/>
      <c r="C755" s="358"/>
      <c r="D755" s="359"/>
      <c r="E755" s="360"/>
      <c r="F755" s="360"/>
      <c r="G755" s="354"/>
      <c r="H755" s="322"/>
      <c r="I755" s="323"/>
      <c r="J755" s="322"/>
      <c r="K755" s="322"/>
    </row>
    <row r="756" spans="1:11" s="349" customFormat="1" ht="15" customHeight="1">
      <c r="A756" s="356"/>
      <c r="B756" s="357"/>
      <c r="C756" s="358"/>
      <c r="D756" s="359"/>
      <c r="E756" s="360"/>
      <c r="F756" s="360"/>
      <c r="G756" s="354"/>
      <c r="H756" s="322"/>
      <c r="I756" s="323"/>
      <c r="J756" s="322"/>
      <c r="K756" s="322"/>
    </row>
    <row r="757" spans="1:11" s="349" customFormat="1" ht="15" customHeight="1">
      <c r="A757" s="356"/>
      <c r="B757" s="357"/>
      <c r="C757" s="358"/>
      <c r="D757" s="359"/>
      <c r="E757" s="360"/>
      <c r="F757" s="360"/>
      <c r="G757" s="354"/>
      <c r="H757" s="322"/>
      <c r="I757" s="323"/>
      <c r="J757" s="322"/>
      <c r="K757" s="322"/>
    </row>
    <row r="758" spans="1:11" s="349" customFormat="1" ht="15" customHeight="1">
      <c r="A758" s="356"/>
      <c r="B758" s="357"/>
      <c r="C758" s="358"/>
      <c r="D758" s="359"/>
      <c r="E758" s="360"/>
      <c r="F758" s="360"/>
      <c r="G758" s="354"/>
      <c r="H758" s="322"/>
      <c r="I758" s="323"/>
      <c r="J758" s="322"/>
      <c r="K758" s="322"/>
    </row>
    <row r="759" spans="1:11" s="349" customFormat="1" ht="15" customHeight="1">
      <c r="A759" s="356"/>
      <c r="B759" s="357"/>
      <c r="C759" s="358"/>
      <c r="D759" s="359"/>
      <c r="E759" s="360"/>
      <c r="F759" s="360"/>
      <c r="G759" s="354"/>
      <c r="H759" s="322"/>
      <c r="I759" s="323"/>
      <c r="J759" s="322"/>
      <c r="K759" s="322"/>
    </row>
    <row r="760" spans="1:11" s="349" customFormat="1" ht="15" customHeight="1">
      <c r="A760" s="356"/>
      <c r="B760" s="357"/>
      <c r="C760" s="358"/>
      <c r="D760" s="359"/>
      <c r="E760" s="360"/>
      <c r="F760" s="360"/>
      <c r="G760" s="354"/>
      <c r="H760" s="322"/>
      <c r="I760" s="323"/>
      <c r="J760" s="322"/>
      <c r="K760" s="322"/>
    </row>
    <row r="761" spans="1:11" s="349" customFormat="1" ht="15" customHeight="1">
      <c r="A761" s="356"/>
      <c r="B761" s="357"/>
      <c r="C761" s="358"/>
      <c r="D761" s="359"/>
      <c r="E761" s="360"/>
      <c r="F761" s="360"/>
      <c r="G761" s="354"/>
      <c r="H761" s="322"/>
      <c r="I761" s="323"/>
      <c r="J761" s="322"/>
      <c r="K761" s="322"/>
    </row>
    <row r="762" spans="1:11" s="349" customFormat="1" ht="15" customHeight="1">
      <c r="A762" s="356"/>
      <c r="B762" s="357"/>
      <c r="C762" s="358"/>
      <c r="D762" s="359"/>
      <c r="E762" s="360"/>
      <c r="F762" s="360"/>
      <c r="G762" s="354"/>
      <c r="H762" s="322"/>
      <c r="I762" s="323"/>
      <c r="J762" s="322"/>
      <c r="K762" s="322"/>
    </row>
    <row r="763" spans="1:11" s="349" customFormat="1" ht="15" customHeight="1">
      <c r="A763" s="356"/>
      <c r="B763" s="357"/>
      <c r="C763" s="358"/>
      <c r="D763" s="359"/>
      <c r="E763" s="360"/>
      <c r="F763" s="360"/>
      <c r="G763" s="354"/>
      <c r="H763" s="322"/>
      <c r="I763" s="323"/>
      <c r="J763" s="322"/>
      <c r="K763" s="322"/>
    </row>
    <row r="764" spans="1:11" s="349" customFormat="1" ht="15" customHeight="1">
      <c r="A764" s="356"/>
      <c r="B764" s="357"/>
      <c r="C764" s="358"/>
      <c r="D764" s="359"/>
      <c r="E764" s="360"/>
      <c r="F764" s="360"/>
      <c r="G764" s="354"/>
      <c r="H764" s="322"/>
      <c r="I764" s="323"/>
      <c r="J764" s="322"/>
      <c r="K764" s="322"/>
    </row>
    <row r="765" spans="1:11" s="349" customFormat="1" ht="15" customHeight="1">
      <c r="A765" s="356"/>
      <c r="B765" s="357"/>
      <c r="C765" s="358"/>
      <c r="D765" s="359"/>
      <c r="E765" s="360"/>
      <c r="F765" s="360"/>
      <c r="G765" s="354"/>
      <c r="H765" s="322"/>
      <c r="I765" s="323"/>
      <c r="J765" s="322"/>
      <c r="K765" s="322"/>
    </row>
    <row r="766" spans="1:11" s="349" customFormat="1" ht="15" customHeight="1">
      <c r="A766" s="356"/>
      <c r="B766" s="357"/>
      <c r="C766" s="358"/>
      <c r="D766" s="359"/>
      <c r="E766" s="360"/>
      <c r="F766" s="360"/>
      <c r="G766" s="354"/>
      <c r="H766" s="322"/>
      <c r="I766" s="323"/>
      <c r="J766" s="322"/>
      <c r="K766" s="322"/>
    </row>
    <row r="767" spans="1:11" s="349" customFormat="1" ht="15" customHeight="1">
      <c r="A767" s="356"/>
      <c r="B767" s="357"/>
      <c r="C767" s="358"/>
      <c r="D767" s="359"/>
      <c r="E767" s="360"/>
      <c r="F767" s="360"/>
      <c r="G767" s="354"/>
      <c r="H767" s="322"/>
      <c r="I767" s="323"/>
      <c r="J767" s="322"/>
      <c r="K767" s="322"/>
    </row>
    <row r="768" spans="1:11" s="349" customFormat="1" ht="15" customHeight="1">
      <c r="A768" s="356"/>
      <c r="B768" s="357"/>
      <c r="C768" s="358"/>
      <c r="D768" s="359"/>
      <c r="E768" s="360"/>
      <c r="F768" s="360"/>
      <c r="G768" s="354"/>
      <c r="H768" s="322"/>
      <c r="I768" s="323"/>
      <c r="J768" s="322"/>
      <c r="K768" s="322"/>
    </row>
    <row r="769" spans="1:11" s="349" customFormat="1" ht="15" customHeight="1">
      <c r="A769" s="356"/>
      <c r="B769" s="357"/>
      <c r="C769" s="358"/>
      <c r="D769" s="359"/>
      <c r="E769" s="360"/>
      <c r="F769" s="360"/>
      <c r="G769" s="354"/>
      <c r="H769" s="322"/>
      <c r="I769" s="323"/>
      <c r="J769" s="322"/>
      <c r="K769" s="322"/>
    </row>
    <row r="770" spans="1:11" s="349" customFormat="1" ht="15" customHeight="1">
      <c r="A770" s="356"/>
      <c r="B770" s="357"/>
      <c r="C770" s="358"/>
      <c r="D770" s="359"/>
      <c r="E770" s="360"/>
      <c r="F770" s="360"/>
      <c r="G770" s="354"/>
      <c r="H770" s="322"/>
      <c r="I770" s="323"/>
      <c r="J770" s="322"/>
      <c r="K770" s="322"/>
    </row>
    <row r="771" spans="1:11" s="349" customFormat="1" ht="15" customHeight="1">
      <c r="A771" s="356"/>
      <c r="B771" s="357"/>
      <c r="C771" s="358"/>
      <c r="D771" s="359"/>
      <c r="E771" s="360"/>
      <c r="F771" s="360"/>
      <c r="G771" s="354"/>
      <c r="H771" s="322"/>
      <c r="I771" s="323"/>
      <c r="J771" s="322"/>
      <c r="K771" s="322"/>
    </row>
    <row r="772" spans="1:11" s="349" customFormat="1" ht="15" customHeight="1">
      <c r="A772" s="356"/>
      <c r="B772" s="357"/>
      <c r="C772" s="358"/>
      <c r="D772" s="359"/>
      <c r="E772" s="360"/>
      <c r="F772" s="360"/>
      <c r="G772" s="354"/>
      <c r="H772" s="322"/>
      <c r="I772" s="323"/>
      <c r="J772" s="322"/>
      <c r="K772" s="322"/>
    </row>
    <row r="773" spans="1:11" s="349" customFormat="1" ht="15" customHeight="1">
      <c r="A773" s="356"/>
      <c r="B773" s="357"/>
      <c r="C773" s="358"/>
      <c r="D773" s="359"/>
      <c r="E773" s="360"/>
      <c r="F773" s="360"/>
      <c r="G773" s="354"/>
      <c r="H773" s="322"/>
      <c r="I773" s="323"/>
      <c r="J773" s="322"/>
      <c r="K773" s="322"/>
    </row>
    <row r="774" spans="1:11" s="349" customFormat="1" ht="15" customHeight="1">
      <c r="A774" s="356"/>
      <c r="B774" s="357"/>
      <c r="C774" s="358"/>
      <c r="D774" s="359"/>
      <c r="E774" s="360"/>
      <c r="F774" s="360"/>
      <c r="G774" s="354"/>
      <c r="H774" s="322"/>
      <c r="I774" s="323"/>
      <c r="J774" s="322"/>
      <c r="K774" s="322"/>
    </row>
    <row r="775" spans="1:11" s="349" customFormat="1" ht="15" customHeight="1">
      <c r="A775" s="356"/>
      <c r="B775" s="357"/>
      <c r="C775" s="358"/>
      <c r="D775" s="359"/>
      <c r="E775" s="360"/>
      <c r="F775" s="360"/>
      <c r="G775" s="354"/>
      <c r="H775" s="322"/>
      <c r="I775" s="323"/>
      <c r="J775" s="322"/>
      <c r="K775" s="322"/>
    </row>
    <row r="776" spans="1:11" s="349" customFormat="1" ht="15" customHeight="1">
      <c r="A776" s="356"/>
      <c r="B776" s="357"/>
      <c r="C776" s="358"/>
      <c r="D776" s="359"/>
      <c r="E776" s="360"/>
      <c r="F776" s="360"/>
      <c r="G776" s="354"/>
      <c r="H776" s="322"/>
      <c r="I776" s="323"/>
      <c r="J776" s="322"/>
      <c r="K776" s="322"/>
    </row>
    <row r="777" spans="1:11" s="349" customFormat="1" ht="15" customHeight="1">
      <c r="A777" s="356"/>
      <c r="B777" s="357"/>
      <c r="C777" s="358"/>
      <c r="D777" s="359"/>
      <c r="E777" s="360"/>
      <c r="F777" s="360"/>
      <c r="G777" s="354"/>
      <c r="H777" s="322"/>
      <c r="I777" s="323"/>
      <c r="J777" s="322"/>
      <c r="K777" s="322"/>
    </row>
    <row r="778" spans="1:11" s="349" customFormat="1" ht="15" customHeight="1">
      <c r="A778" s="356"/>
      <c r="B778" s="357"/>
      <c r="C778" s="358"/>
      <c r="D778" s="359"/>
      <c r="E778" s="360"/>
      <c r="F778" s="360"/>
      <c r="G778" s="354"/>
      <c r="H778" s="322"/>
      <c r="I778" s="323"/>
      <c r="J778" s="322"/>
      <c r="K778" s="322"/>
    </row>
    <row r="779" spans="1:11" s="349" customFormat="1" ht="15" customHeight="1">
      <c r="A779" s="356"/>
      <c r="B779" s="357"/>
      <c r="C779" s="358"/>
      <c r="D779" s="359"/>
      <c r="E779" s="360"/>
      <c r="F779" s="360"/>
      <c r="G779" s="354"/>
      <c r="H779" s="322"/>
      <c r="I779" s="323"/>
      <c r="J779" s="322"/>
      <c r="K779" s="322"/>
    </row>
    <row r="780" spans="1:11" s="349" customFormat="1" ht="15" customHeight="1">
      <c r="A780" s="356"/>
      <c r="B780" s="357"/>
      <c r="C780" s="358"/>
      <c r="D780" s="359"/>
      <c r="E780" s="360"/>
      <c r="F780" s="360"/>
      <c r="G780" s="354"/>
      <c r="H780" s="322"/>
      <c r="I780" s="323"/>
      <c r="J780" s="322"/>
      <c r="K780" s="322"/>
    </row>
    <row r="781" spans="1:11" s="349" customFormat="1" ht="15" customHeight="1">
      <c r="A781" s="356"/>
      <c r="B781" s="357"/>
      <c r="C781" s="358"/>
      <c r="D781" s="359"/>
      <c r="E781" s="360"/>
      <c r="F781" s="360"/>
      <c r="G781" s="354"/>
      <c r="H781" s="322"/>
      <c r="I781" s="323"/>
      <c r="J781" s="322"/>
      <c r="K781" s="322"/>
    </row>
    <row r="782" spans="1:11" s="349" customFormat="1" ht="15" customHeight="1">
      <c r="A782" s="356"/>
      <c r="B782" s="357"/>
      <c r="C782" s="358"/>
      <c r="D782" s="359"/>
      <c r="E782" s="360"/>
      <c r="F782" s="360"/>
      <c r="G782" s="354"/>
      <c r="H782" s="322"/>
      <c r="I782" s="323"/>
      <c r="J782" s="322"/>
      <c r="K782" s="322"/>
    </row>
    <row r="783" spans="1:11" s="349" customFormat="1" ht="15" customHeight="1">
      <c r="A783" s="356"/>
      <c r="B783" s="357"/>
      <c r="C783" s="358"/>
      <c r="D783" s="359"/>
      <c r="E783" s="360"/>
      <c r="F783" s="360"/>
      <c r="G783" s="354"/>
      <c r="H783" s="322"/>
      <c r="I783" s="323"/>
      <c r="J783" s="322"/>
      <c r="K783" s="322"/>
    </row>
    <row r="784" spans="1:11" s="349" customFormat="1" ht="15" customHeight="1">
      <c r="A784" s="356"/>
      <c r="B784" s="357"/>
      <c r="C784" s="358"/>
      <c r="D784" s="359"/>
      <c r="E784" s="360"/>
      <c r="F784" s="360"/>
      <c r="G784" s="354"/>
      <c r="H784" s="322"/>
      <c r="I784" s="323"/>
      <c r="J784" s="322"/>
      <c r="K784" s="322"/>
    </row>
    <row r="785" spans="1:11" s="349" customFormat="1" ht="15" customHeight="1">
      <c r="A785" s="356"/>
      <c r="B785" s="357"/>
      <c r="C785" s="358"/>
      <c r="D785" s="359"/>
      <c r="E785" s="360"/>
      <c r="F785" s="360"/>
      <c r="G785" s="354"/>
      <c r="H785" s="322"/>
      <c r="I785" s="323"/>
      <c r="J785" s="322"/>
      <c r="K785" s="322"/>
    </row>
    <row r="786" spans="1:11" s="349" customFormat="1" ht="15" customHeight="1">
      <c r="A786" s="356"/>
      <c r="B786" s="357"/>
      <c r="C786" s="358"/>
      <c r="D786" s="359"/>
      <c r="E786" s="360"/>
      <c r="F786" s="360"/>
      <c r="G786" s="354"/>
      <c r="H786" s="322"/>
      <c r="I786" s="323"/>
      <c r="J786" s="322"/>
      <c r="K786" s="322"/>
    </row>
    <row r="787" spans="1:11" s="349" customFormat="1" ht="15" customHeight="1">
      <c r="A787" s="356"/>
      <c r="B787" s="357"/>
      <c r="C787" s="358"/>
      <c r="D787" s="359"/>
      <c r="E787" s="360"/>
      <c r="F787" s="360"/>
      <c r="G787" s="354"/>
      <c r="H787" s="322"/>
      <c r="I787" s="323"/>
      <c r="J787" s="322"/>
      <c r="K787" s="322"/>
    </row>
    <row r="788" spans="1:11" s="349" customFormat="1" ht="15" customHeight="1">
      <c r="A788" s="356"/>
      <c r="B788" s="357"/>
      <c r="C788" s="358"/>
      <c r="D788" s="359"/>
      <c r="E788" s="360"/>
      <c r="F788" s="360"/>
      <c r="G788" s="354"/>
      <c r="H788" s="322"/>
      <c r="I788" s="323"/>
      <c r="J788" s="322"/>
      <c r="K788" s="322"/>
    </row>
    <row r="789" spans="1:11" s="349" customFormat="1" ht="15" customHeight="1">
      <c r="A789" s="356"/>
      <c r="B789" s="357"/>
      <c r="C789" s="358"/>
      <c r="D789" s="359"/>
      <c r="E789" s="360"/>
      <c r="F789" s="360"/>
      <c r="G789" s="354"/>
      <c r="H789" s="322"/>
      <c r="I789" s="323"/>
      <c r="J789" s="322"/>
      <c r="K789" s="322"/>
    </row>
    <row r="790" spans="1:11" s="349" customFormat="1" ht="15" customHeight="1">
      <c r="A790" s="356"/>
      <c r="B790" s="357"/>
      <c r="C790" s="358"/>
      <c r="D790" s="359"/>
      <c r="E790" s="360"/>
      <c r="F790" s="360"/>
      <c r="G790" s="354"/>
      <c r="H790" s="322"/>
      <c r="I790" s="323"/>
      <c r="J790" s="322"/>
      <c r="K790" s="322"/>
    </row>
    <row r="791" spans="1:11" s="349" customFormat="1" ht="15" customHeight="1">
      <c r="A791" s="356"/>
      <c r="B791" s="357"/>
      <c r="C791" s="358"/>
      <c r="D791" s="359"/>
      <c r="E791" s="360"/>
      <c r="F791" s="360"/>
      <c r="G791" s="354"/>
      <c r="H791" s="322"/>
      <c r="I791" s="323"/>
      <c r="J791" s="322"/>
      <c r="K791" s="322"/>
    </row>
    <row r="792" spans="1:11" s="349" customFormat="1" ht="15" customHeight="1">
      <c r="A792" s="356"/>
      <c r="B792" s="357"/>
      <c r="C792" s="358"/>
      <c r="D792" s="359"/>
      <c r="E792" s="360"/>
      <c r="F792" s="360"/>
      <c r="G792" s="354"/>
      <c r="H792" s="322"/>
      <c r="I792" s="323"/>
      <c r="J792" s="322"/>
      <c r="K792" s="322"/>
    </row>
    <row r="793" spans="1:11" s="349" customFormat="1" ht="15" customHeight="1">
      <c r="A793" s="356"/>
      <c r="B793" s="357"/>
      <c r="C793" s="358"/>
      <c r="D793" s="359"/>
      <c r="E793" s="360"/>
      <c r="F793" s="360"/>
      <c r="G793" s="354"/>
      <c r="H793" s="322"/>
      <c r="I793" s="323"/>
      <c r="J793" s="322"/>
      <c r="K793" s="322"/>
    </row>
    <row r="794" spans="1:11" s="349" customFormat="1" ht="15" customHeight="1">
      <c r="A794" s="356"/>
      <c r="B794" s="357"/>
      <c r="C794" s="358"/>
      <c r="D794" s="359"/>
      <c r="E794" s="360"/>
      <c r="F794" s="360"/>
      <c r="G794" s="354"/>
      <c r="H794" s="322"/>
      <c r="I794" s="323"/>
      <c r="J794" s="322"/>
      <c r="K794" s="322"/>
    </row>
    <row r="795" spans="1:11" s="349" customFormat="1" ht="15" customHeight="1">
      <c r="A795" s="356"/>
      <c r="B795" s="357"/>
      <c r="C795" s="358"/>
      <c r="D795" s="359"/>
      <c r="E795" s="360"/>
      <c r="F795" s="360"/>
      <c r="G795" s="354"/>
      <c r="H795" s="322"/>
      <c r="I795" s="323"/>
      <c r="J795" s="322"/>
      <c r="K795" s="322"/>
    </row>
    <row r="796" spans="1:11" s="349" customFormat="1" ht="15" customHeight="1">
      <c r="A796" s="356"/>
      <c r="B796" s="357"/>
      <c r="C796" s="358"/>
      <c r="D796" s="359"/>
      <c r="E796" s="360"/>
      <c r="F796" s="360"/>
      <c r="G796" s="354"/>
      <c r="H796" s="322"/>
      <c r="I796" s="323"/>
      <c r="J796" s="322"/>
      <c r="K796" s="322"/>
    </row>
    <row r="797" spans="1:11" s="349" customFormat="1" ht="15" customHeight="1">
      <c r="A797" s="356"/>
      <c r="B797" s="357"/>
      <c r="C797" s="358"/>
      <c r="D797" s="359"/>
      <c r="E797" s="360"/>
      <c r="F797" s="360"/>
      <c r="G797" s="354"/>
      <c r="H797" s="322"/>
      <c r="I797" s="323"/>
      <c r="J797" s="322"/>
      <c r="K797" s="322"/>
    </row>
    <row r="798" spans="1:11" s="349" customFormat="1" ht="15" customHeight="1">
      <c r="A798" s="356"/>
      <c r="B798" s="357"/>
      <c r="C798" s="358"/>
      <c r="D798" s="359"/>
      <c r="E798" s="360"/>
      <c r="F798" s="360"/>
      <c r="G798" s="354"/>
      <c r="H798" s="322"/>
      <c r="I798" s="323"/>
      <c r="J798" s="322"/>
      <c r="K798" s="322"/>
    </row>
    <row r="799" spans="1:11" s="349" customFormat="1" ht="15" customHeight="1">
      <c r="A799" s="356"/>
      <c r="B799" s="357"/>
      <c r="C799" s="358"/>
      <c r="D799" s="359"/>
      <c r="E799" s="360"/>
      <c r="F799" s="360"/>
      <c r="G799" s="354"/>
      <c r="H799" s="322"/>
      <c r="I799" s="323"/>
      <c r="J799" s="322"/>
      <c r="K799" s="322"/>
    </row>
    <row r="800" spans="1:11" s="349" customFormat="1" ht="15" customHeight="1">
      <c r="A800" s="356"/>
      <c r="B800" s="357"/>
      <c r="C800" s="358"/>
      <c r="D800" s="359"/>
      <c r="E800" s="360"/>
      <c r="F800" s="360"/>
      <c r="G800" s="354"/>
      <c r="H800" s="322"/>
      <c r="I800" s="323"/>
      <c r="J800" s="322"/>
      <c r="K800" s="322"/>
    </row>
    <row r="801" spans="1:11" s="349" customFormat="1" ht="15" customHeight="1">
      <c r="A801" s="356"/>
      <c r="B801" s="357"/>
      <c r="C801" s="358"/>
      <c r="D801" s="359"/>
      <c r="E801" s="360"/>
      <c r="F801" s="360"/>
      <c r="G801" s="354"/>
      <c r="H801" s="322"/>
      <c r="I801" s="323"/>
      <c r="J801" s="322"/>
      <c r="K801" s="322"/>
    </row>
    <row r="802" spans="1:11" s="349" customFormat="1" ht="15" customHeight="1">
      <c r="A802" s="356"/>
      <c r="B802" s="357"/>
      <c r="C802" s="358"/>
      <c r="D802" s="359"/>
      <c r="E802" s="360"/>
      <c r="F802" s="360"/>
      <c r="G802" s="354"/>
      <c r="H802" s="322"/>
      <c r="I802" s="323"/>
      <c r="J802" s="322"/>
      <c r="K802" s="322"/>
    </row>
    <row r="803" spans="1:11" s="349" customFormat="1" ht="15" customHeight="1">
      <c r="A803" s="356"/>
      <c r="B803" s="357"/>
      <c r="C803" s="358"/>
      <c r="D803" s="359"/>
      <c r="E803" s="360"/>
      <c r="F803" s="360"/>
      <c r="G803" s="354"/>
      <c r="H803" s="322"/>
      <c r="I803" s="323"/>
      <c r="J803" s="322"/>
      <c r="K803" s="322"/>
    </row>
    <row r="804" spans="1:11" s="349" customFormat="1" ht="15" customHeight="1">
      <c r="A804" s="356"/>
      <c r="B804" s="357"/>
      <c r="C804" s="358"/>
      <c r="D804" s="359"/>
      <c r="E804" s="360"/>
      <c r="F804" s="360"/>
      <c r="G804" s="354"/>
      <c r="H804" s="322"/>
      <c r="I804" s="323"/>
      <c r="J804" s="322"/>
      <c r="K804" s="322"/>
    </row>
    <row r="805" spans="1:11" s="349" customFormat="1" ht="15" customHeight="1">
      <c r="A805" s="356"/>
      <c r="B805" s="357"/>
      <c r="C805" s="358"/>
      <c r="D805" s="359"/>
      <c r="E805" s="360"/>
      <c r="F805" s="360"/>
      <c r="G805" s="354"/>
      <c r="H805" s="322"/>
      <c r="I805" s="323"/>
      <c r="J805" s="322"/>
      <c r="K805" s="322"/>
    </row>
    <row r="806" spans="1:11" s="349" customFormat="1" ht="15" customHeight="1">
      <c r="A806" s="356"/>
      <c r="B806" s="357"/>
      <c r="C806" s="358"/>
      <c r="D806" s="359"/>
      <c r="E806" s="360"/>
      <c r="F806" s="360"/>
      <c r="G806" s="354"/>
      <c r="H806" s="322"/>
      <c r="I806" s="323"/>
      <c r="J806" s="322"/>
      <c r="K806" s="322"/>
    </row>
    <row r="807" spans="1:11" s="349" customFormat="1" ht="15" customHeight="1">
      <c r="A807" s="356"/>
      <c r="B807" s="357"/>
      <c r="C807" s="358"/>
      <c r="D807" s="359"/>
      <c r="E807" s="360"/>
      <c r="F807" s="360"/>
      <c r="G807" s="354"/>
      <c r="H807" s="322"/>
      <c r="I807" s="323"/>
      <c r="J807" s="322"/>
      <c r="K807" s="322"/>
    </row>
    <row r="808" spans="1:11" s="349" customFormat="1" ht="15" customHeight="1">
      <c r="A808" s="356"/>
      <c r="B808" s="357"/>
      <c r="C808" s="358"/>
      <c r="D808" s="359"/>
      <c r="E808" s="360"/>
      <c r="F808" s="360"/>
      <c r="G808" s="354"/>
      <c r="H808" s="322"/>
      <c r="I808" s="323"/>
      <c r="J808" s="322"/>
      <c r="K808" s="322"/>
    </row>
    <row r="809" spans="1:11" s="349" customFormat="1" ht="15" customHeight="1">
      <c r="A809" s="356"/>
      <c r="B809" s="357"/>
      <c r="C809" s="358"/>
      <c r="D809" s="359"/>
      <c r="E809" s="360"/>
      <c r="F809" s="360"/>
      <c r="G809" s="354"/>
      <c r="H809" s="322"/>
      <c r="I809" s="323"/>
      <c r="J809" s="322"/>
      <c r="K809" s="322"/>
    </row>
    <row r="810" spans="1:11" s="349" customFormat="1" ht="15" customHeight="1">
      <c r="A810" s="356"/>
      <c r="B810" s="357"/>
      <c r="C810" s="358"/>
      <c r="D810" s="359"/>
      <c r="E810" s="360"/>
      <c r="F810" s="360"/>
      <c r="G810" s="354"/>
      <c r="H810" s="322"/>
      <c r="I810" s="323"/>
      <c r="J810" s="322"/>
      <c r="K810" s="322"/>
    </row>
    <row r="811" spans="1:11" s="349" customFormat="1" ht="15" customHeight="1">
      <c r="A811" s="356"/>
      <c r="B811" s="357"/>
      <c r="C811" s="358"/>
      <c r="D811" s="359"/>
      <c r="E811" s="360"/>
      <c r="F811" s="360"/>
      <c r="G811" s="354"/>
      <c r="H811" s="322"/>
      <c r="I811" s="323"/>
      <c r="J811" s="322"/>
      <c r="K811" s="322"/>
    </row>
    <row r="812" spans="1:11" s="349" customFormat="1" ht="15" customHeight="1">
      <c r="A812" s="356"/>
      <c r="B812" s="357"/>
      <c r="C812" s="358"/>
      <c r="D812" s="359"/>
      <c r="E812" s="360"/>
      <c r="F812" s="360"/>
      <c r="G812" s="354"/>
      <c r="H812" s="322"/>
      <c r="I812" s="323"/>
      <c r="J812" s="322"/>
      <c r="K812" s="322"/>
    </row>
    <row r="813" spans="1:11" s="349" customFormat="1" ht="15" customHeight="1">
      <c r="A813" s="356"/>
      <c r="B813" s="357"/>
      <c r="C813" s="358"/>
      <c r="D813" s="359"/>
      <c r="E813" s="360"/>
      <c r="F813" s="360"/>
      <c r="G813" s="354"/>
      <c r="H813" s="322"/>
      <c r="I813" s="323"/>
      <c r="J813" s="322"/>
      <c r="K813" s="322"/>
    </row>
    <row r="814" spans="1:11" s="349" customFormat="1" ht="15" customHeight="1">
      <c r="A814" s="356"/>
      <c r="B814" s="357"/>
      <c r="C814" s="358"/>
      <c r="D814" s="359"/>
      <c r="E814" s="360"/>
      <c r="F814" s="360"/>
      <c r="G814" s="354"/>
      <c r="H814" s="322"/>
      <c r="I814" s="323"/>
      <c r="J814" s="322"/>
      <c r="K814" s="322"/>
    </row>
    <row r="815" spans="1:11" s="349" customFormat="1" ht="15" customHeight="1">
      <c r="A815" s="356"/>
      <c r="B815" s="357"/>
      <c r="C815" s="358"/>
      <c r="D815" s="359"/>
      <c r="E815" s="360"/>
      <c r="F815" s="360"/>
      <c r="G815" s="354"/>
      <c r="H815" s="322"/>
      <c r="I815" s="323"/>
      <c r="J815" s="322"/>
      <c r="K815" s="322"/>
    </row>
    <row r="816" spans="1:11" s="349" customFormat="1" ht="15" customHeight="1">
      <c r="A816" s="356"/>
      <c r="B816" s="357"/>
      <c r="C816" s="358"/>
      <c r="D816" s="359"/>
      <c r="E816" s="360"/>
      <c r="F816" s="360"/>
      <c r="G816" s="354"/>
      <c r="H816" s="322"/>
      <c r="I816" s="323"/>
      <c r="J816" s="322"/>
      <c r="K816" s="322"/>
    </row>
    <row r="817" spans="1:11" s="349" customFormat="1" ht="15" customHeight="1">
      <c r="A817" s="356"/>
      <c r="B817" s="357"/>
      <c r="C817" s="358"/>
      <c r="D817" s="359"/>
      <c r="E817" s="360"/>
      <c r="F817" s="360"/>
      <c r="G817" s="354"/>
      <c r="H817" s="322"/>
      <c r="I817" s="323"/>
      <c r="J817" s="322"/>
      <c r="K817" s="322"/>
    </row>
    <row r="818" spans="1:11" s="349" customFormat="1" ht="15" customHeight="1">
      <c r="A818" s="356"/>
      <c r="B818" s="357"/>
      <c r="C818" s="358"/>
      <c r="D818" s="359"/>
      <c r="E818" s="360"/>
      <c r="F818" s="360"/>
      <c r="G818" s="354"/>
      <c r="H818" s="322"/>
      <c r="I818" s="323"/>
      <c r="J818" s="322"/>
      <c r="K818" s="322"/>
    </row>
    <row r="819" spans="1:11" s="349" customFormat="1" ht="15" customHeight="1">
      <c r="A819" s="356"/>
      <c r="B819" s="357"/>
      <c r="C819" s="358"/>
      <c r="D819" s="359"/>
      <c r="E819" s="360"/>
      <c r="F819" s="360"/>
      <c r="G819" s="354"/>
      <c r="H819" s="322"/>
      <c r="I819" s="323"/>
      <c r="J819" s="322"/>
      <c r="K819" s="322"/>
    </row>
    <row r="820" spans="1:11" s="349" customFormat="1" ht="15" customHeight="1">
      <c r="A820" s="356"/>
      <c r="B820" s="357"/>
      <c r="C820" s="358"/>
      <c r="D820" s="359"/>
      <c r="E820" s="360"/>
      <c r="F820" s="360"/>
      <c r="G820" s="354"/>
      <c r="H820" s="322"/>
      <c r="I820" s="323"/>
      <c r="J820" s="322"/>
      <c r="K820" s="322"/>
    </row>
    <row r="821" spans="1:11" s="349" customFormat="1" ht="15" customHeight="1">
      <c r="A821" s="356"/>
      <c r="B821" s="357"/>
      <c r="C821" s="358"/>
      <c r="D821" s="359"/>
      <c r="E821" s="360"/>
      <c r="F821" s="360"/>
      <c r="G821" s="354"/>
      <c r="H821" s="322"/>
      <c r="I821" s="323"/>
      <c r="J821" s="322"/>
      <c r="K821" s="322"/>
    </row>
    <row r="822" spans="1:11" s="349" customFormat="1" ht="15" customHeight="1">
      <c r="A822" s="356"/>
      <c r="B822" s="357"/>
      <c r="C822" s="358"/>
      <c r="D822" s="359"/>
      <c r="E822" s="360"/>
      <c r="F822" s="360"/>
      <c r="G822" s="354"/>
      <c r="H822" s="322"/>
      <c r="I822" s="323"/>
      <c r="J822" s="322"/>
      <c r="K822" s="322"/>
    </row>
    <row r="823" spans="1:11" s="349" customFormat="1" ht="15" customHeight="1">
      <c r="A823" s="356"/>
      <c r="B823" s="357"/>
      <c r="C823" s="358"/>
      <c r="D823" s="359"/>
      <c r="E823" s="360"/>
      <c r="F823" s="360"/>
      <c r="G823" s="354"/>
      <c r="H823" s="322"/>
      <c r="I823" s="323"/>
      <c r="J823" s="322"/>
      <c r="K823" s="322"/>
    </row>
    <row r="824" spans="1:11" s="349" customFormat="1" ht="15" customHeight="1">
      <c r="A824" s="356"/>
      <c r="B824" s="357"/>
      <c r="C824" s="358"/>
      <c r="D824" s="359"/>
      <c r="E824" s="360"/>
      <c r="F824" s="360"/>
      <c r="G824" s="354"/>
      <c r="H824" s="322"/>
      <c r="I824" s="323"/>
      <c r="J824" s="322"/>
      <c r="K824" s="322"/>
    </row>
    <row r="825" spans="1:11" s="349" customFormat="1" ht="15" customHeight="1">
      <c r="A825" s="356"/>
      <c r="B825" s="357"/>
      <c r="C825" s="358"/>
      <c r="D825" s="359"/>
      <c r="E825" s="360"/>
      <c r="F825" s="360"/>
      <c r="G825" s="354"/>
      <c r="H825" s="322"/>
      <c r="I825" s="323"/>
      <c r="J825" s="322"/>
      <c r="K825" s="322"/>
    </row>
    <row r="826" spans="1:11" s="349" customFormat="1" ht="15" customHeight="1">
      <c r="A826" s="356"/>
      <c r="B826" s="357"/>
      <c r="C826" s="358"/>
      <c r="D826" s="359"/>
      <c r="E826" s="360"/>
      <c r="F826" s="360"/>
      <c r="G826" s="354"/>
      <c r="H826" s="322"/>
      <c r="I826" s="323"/>
      <c r="J826" s="322"/>
      <c r="K826" s="322"/>
    </row>
    <row r="827" spans="1:11" s="349" customFormat="1" ht="15" customHeight="1">
      <c r="A827" s="356"/>
      <c r="B827" s="357"/>
      <c r="C827" s="358"/>
      <c r="D827" s="359"/>
      <c r="E827" s="360"/>
      <c r="F827" s="360"/>
      <c r="G827" s="354"/>
      <c r="H827" s="322"/>
      <c r="I827" s="323"/>
      <c r="J827" s="322"/>
      <c r="K827" s="322"/>
    </row>
    <row r="828" spans="1:11" s="349" customFormat="1" ht="15" customHeight="1">
      <c r="A828" s="356"/>
      <c r="B828" s="357"/>
      <c r="C828" s="358"/>
      <c r="D828" s="359"/>
      <c r="E828" s="360"/>
      <c r="F828" s="360"/>
      <c r="G828" s="354"/>
      <c r="H828" s="322"/>
      <c r="I828" s="323"/>
      <c r="J828" s="322"/>
      <c r="K828" s="322"/>
    </row>
    <row r="829" spans="1:11" s="349" customFormat="1" ht="15" customHeight="1">
      <c r="A829" s="356"/>
      <c r="B829" s="357"/>
      <c r="C829" s="358"/>
      <c r="D829" s="359"/>
      <c r="E829" s="360"/>
      <c r="F829" s="360"/>
      <c r="G829" s="354"/>
      <c r="H829" s="322"/>
      <c r="I829" s="323"/>
      <c r="J829" s="322"/>
      <c r="K829" s="322"/>
    </row>
    <row r="830" spans="1:11" s="349" customFormat="1" ht="15" customHeight="1">
      <c r="A830" s="356"/>
      <c r="B830" s="357"/>
      <c r="C830" s="358"/>
      <c r="D830" s="359"/>
      <c r="E830" s="360"/>
      <c r="F830" s="360"/>
      <c r="G830" s="354"/>
      <c r="H830" s="322"/>
      <c r="I830" s="323"/>
      <c r="J830" s="322"/>
      <c r="K830" s="322"/>
    </row>
    <row r="831" spans="1:11" s="349" customFormat="1" ht="15" customHeight="1">
      <c r="A831" s="356"/>
      <c r="B831" s="357"/>
      <c r="C831" s="358"/>
      <c r="D831" s="359"/>
      <c r="E831" s="360"/>
      <c r="F831" s="360"/>
      <c r="G831" s="354"/>
      <c r="H831" s="322"/>
      <c r="I831" s="323"/>
      <c r="J831" s="322"/>
      <c r="K831" s="322"/>
    </row>
    <row r="832" spans="1:11" s="349" customFormat="1" ht="15" customHeight="1">
      <c r="A832" s="356"/>
      <c r="B832" s="357"/>
      <c r="C832" s="358"/>
      <c r="D832" s="359"/>
      <c r="E832" s="360"/>
      <c r="F832" s="360"/>
      <c r="G832" s="354"/>
      <c r="H832" s="322"/>
      <c r="I832" s="323"/>
      <c r="J832" s="322"/>
      <c r="K832" s="322"/>
    </row>
    <row r="833" spans="1:11" s="349" customFormat="1" ht="15" customHeight="1">
      <c r="A833" s="356"/>
      <c r="B833" s="357"/>
      <c r="C833" s="358"/>
      <c r="D833" s="359"/>
      <c r="E833" s="360"/>
      <c r="F833" s="360"/>
      <c r="G833" s="354"/>
      <c r="H833" s="322"/>
      <c r="I833" s="323"/>
      <c r="J833" s="322"/>
      <c r="K833" s="322"/>
    </row>
    <row r="834" spans="1:11" s="349" customFormat="1" ht="15" customHeight="1">
      <c r="A834" s="356"/>
      <c r="B834" s="357"/>
      <c r="C834" s="358"/>
      <c r="D834" s="359"/>
      <c r="E834" s="360"/>
      <c r="F834" s="360"/>
      <c r="G834" s="354"/>
      <c r="H834" s="322"/>
      <c r="I834" s="323"/>
      <c r="J834" s="322"/>
      <c r="K834" s="322"/>
    </row>
    <row r="835" spans="1:11" s="349" customFormat="1" ht="15" customHeight="1">
      <c r="A835" s="356"/>
      <c r="B835" s="357"/>
      <c r="C835" s="358"/>
      <c r="D835" s="359"/>
      <c r="E835" s="360"/>
      <c r="F835" s="360"/>
      <c r="G835" s="354"/>
      <c r="H835" s="322"/>
      <c r="I835" s="323"/>
      <c r="J835" s="322"/>
      <c r="K835" s="322"/>
    </row>
    <row r="836" spans="1:11" s="349" customFormat="1" ht="15" customHeight="1">
      <c r="A836" s="356"/>
      <c r="B836" s="357"/>
      <c r="C836" s="358"/>
      <c r="D836" s="359"/>
      <c r="E836" s="360"/>
      <c r="F836" s="360"/>
      <c r="G836" s="354"/>
      <c r="H836" s="322"/>
      <c r="I836" s="323"/>
      <c r="J836" s="322"/>
      <c r="K836" s="322"/>
    </row>
    <row r="837" spans="1:11" s="349" customFormat="1" ht="15" customHeight="1">
      <c r="A837" s="356"/>
      <c r="B837" s="357"/>
      <c r="C837" s="358"/>
      <c r="D837" s="359"/>
      <c r="E837" s="360"/>
      <c r="F837" s="360"/>
      <c r="G837" s="354"/>
      <c r="H837" s="322"/>
      <c r="I837" s="323"/>
      <c r="J837" s="322"/>
      <c r="K837" s="322"/>
    </row>
    <row r="838" spans="1:11" s="349" customFormat="1" ht="15" customHeight="1">
      <c r="A838" s="356"/>
      <c r="B838" s="357"/>
      <c r="C838" s="358"/>
      <c r="D838" s="359"/>
      <c r="E838" s="360"/>
      <c r="F838" s="360"/>
      <c r="G838" s="354"/>
      <c r="H838" s="322"/>
      <c r="I838" s="323"/>
      <c r="J838" s="322"/>
      <c r="K838" s="322"/>
    </row>
    <row r="839" spans="1:11" s="349" customFormat="1" ht="15" customHeight="1">
      <c r="A839" s="356"/>
      <c r="B839" s="357"/>
      <c r="C839" s="358"/>
      <c r="D839" s="359"/>
      <c r="E839" s="360"/>
      <c r="F839" s="360"/>
      <c r="G839" s="354"/>
      <c r="H839" s="322"/>
      <c r="I839" s="323"/>
      <c r="J839" s="322"/>
      <c r="K839" s="322"/>
    </row>
    <row r="840" spans="1:11" s="349" customFormat="1" ht="15" customHeight="1">
      <c r="A840" s="356"/>
      <c r="B840" s="357"/>
      <c r="C840" s="358"/>
      <c r="D840" s="359"/>
      <c r="E840" s="360"/>
      <c r="F840" s="360"/>
      <c r="G840" s="354"/>
      <c r="H840" s="322"/>
      <c r="I840" s="323"/>
      <c r="J840" s="322"/>
      <c r="K840" s="322"/>
    </row>
    <row r="841" spans="1:11" s="349" customFormat="1" ht="15" customHeight="1">
      <c r="A841" s="356"/>
      <c r="B841" s="357"/>
      <c r="C841" s="358"/>
      <c r="D841" s="359"/>
      <c r="E841" s="360"/>
      <c r="F841" s="360"/>
      <c r="G841" s="354"/>
      <c r="H841" s="322"/>
      <c r="I841" s="323"/>
      <c r="J841" s="322"/>
      <c r="K841" s="322"/>
    </row>
    <row r="842" spans="1:11" s="349" customFormat="1" ht="15" customHeight="1">
      <c r="A842" s="356"/>
      <c r="B842" s="357"/>
      <c r="C842" s="358"/>
      <c r="D842" s="359"/>
      <c r="E842" s="360"/>
      <c r="F842" s="360"/>
      <c r="G842" s="354"/>
      <c r="H842" s="322"/>
      <c r="I842" s="323"/>
      <c r="J842" s="322"/>
      <c r="K842" s="322"/>
    </row>
    <row r="843" spans="1:11" s="349" customFormat="1" ht="15" customHeight="1">
      <c r="A843" s="356"/>
      <c r="B843" s="357"/>
      <c r="C843" s="358"/>
      <c r="D843" s="359"/>
      <c r="E843" s="360"/>
      <c r="F843" s="360"/>
      <c r="G843" s="354"/>
      <c r="H843" s="322"/>
      <c r="I843" s="323"/>
      <c r="J843" s="322"/>
      <c r="K843" s="322"/>
    </row>
    <row r="844" spans="1:11" s="349" customFormat="1" ht="15" customHeight="1">
      <c r="A844" s="356"/>
      <c r="B844" s="357"/>
      <c r="C844" s="358"/>
      <c r="D844" s="359"/>
      <c r="E844" s="360"/>
      <c r="F844" s="360"/>
      <c r="G844" s="354"/>
      <c r="H844" s="322"/>
      <c r="I844" s="323"/>
      <c r="J844" s="322"/>
      <c r="K844" s="322"/>
    </row>
    <row r="845" spans="1:11" s="349" customFormat="1" ht="15" customHeight="1">
      <c r="A845" s="356"/>
      <c r="B845" s="357"/>
      <c r="C845" s="358"/>
      <c r="D845" s="359"/>
      <c r="E845" s="360"/>
      <c r="F845" s="360"/>
      <c r="G845" s="354"/>
      <c r="H845" s="322"/>
      <c r="I845" s="323"/>
      <c r="J845" s="322"/>
      <c r="K845" s="322"/>
    </row>
    <row r="846" spans="1:11" s="349" customFormat="1" ht="15" customHeight="1">
      <c r="A846" s="356"/>
      <c r="B846" s="357"/>
      <c r="C846" s="358"/>
      <c r="D846" s="359"/>
      <c r="E846" s="360"/>
      <c r="F846" s="360"/>
      <c r="G846" s="354"/>
      <c r="H846" s="322"/>
      <c r="I846" s="323"/>
      <c r="J846" s="322"/>
      <c r="K846" s="322"/>
    </row>
    <row r="847" spans="1:11" s="349" customFormat="1" ht="15" customHeight="1">
      <c r="A847" s="356"/>
      <c r="B847" s="357"/>
      <c r="C847" s="358"/>
      <c r="D847" s="359"/>
      <c r="E847" s="360"/>
      <c r="F847" s="360"/>
      <c r="G847" s="354"/>
      <c r="H847" s="322"/>
      <c r="I847" s="323"/>
      <c r="J847" s="322"/>
      <c r="K847" s="322"/>
    </row>
    <row r="848" spans="1:11" s="349" customFormat="1" ht="15" customHeight="1">
      <c r="A848" s="356"/>
      <c r="B848" s="357"/>
      <c r="C848" s="358"/>
      <c r="D848" s="359"/>
      <c r="E848" s="360"/>
      <c r="F848" s="360"/>
      <c r="G848" s="354"/>
      <c r="H848" s="322"/>
      <c r="I848" s="323"/>
      <c r="J848" s="322"/>
      <c r="K848" s="322"/>
    </row>
    <row r="849" spans="1:11" s="349" customFormat="1" ht="15" customHeight="1">
      <c r="A849" s="356"/>
      <c r="B849" s="357"/>
      <c r="C849" s="358"/>
      <c r="D849" s="359"/>
      <c r="E849" s="360"/>
      <c r="F849" s="360"/>
      <c r="G849" s="354"/>
      <c r="H849" s="322"/>
      <c r="I849" s="323"/>
      <c r="J849" s="322"/>
      <c r="K849" s="322"/>
    </row>
    <row r="850" spans="1:11" s="349" customFormat="1" ht="15" customHeight="1">
      <c r="A850" s="356"/>
      <c r="B850" s="357"/>
      <c r="C850" s="358"/>
      <c r="D850" s="359"/>
      <c r="E850" s="360"/>
      <c r="F850" s="360"/>
      <c r="G850" s="354"/>
      <c r="H850" s="322"/>
      <c r="I850" s="323"/>
      <c r="J850" s="322"/>
      <c r="K850" s="322"/>
    </row>
    <row r="851" spans="1:11" s="349" customFormat="1" ht="15" customHeight="1">
      <c r="A851" s="356"/>
      <c r="B851" s="357"/>
      <c r="C851" s="358"/>
      <c r="D851" s="359"/>
      <c r="E851" s="360"/>
      <c r="F851" s="360"/>
      <c r="G851" s="354"/>
      <c r="H851" s="322"/>
      <c r="I851" s="323"/>
      <c r="J851" s="322"/>
      <c r="K851" s="322"/>
    </row>
    <row r="852" spans="1:11" s="349" customFormat="1" ht="15" customHeight="1">
      <c r="A852" s="356"/>
      <c r="B852" s="357"/>
      <c r="C852" s="358"/>
      <c r="D852" s="359"/>
      <c r="E852" s="360"/>
      <c r="F852" s="360"/>
      <c r="G852" s="354"/>
      <c r="H852" s="322"/>
      <c r="I852" s="323"/>
      <c r="J852" s="322"/>
      <c r="K852" s="322"/>
    </row>
    <row r="853" spans="1:11" s="349" customFormat="1" ht="15" customHeight="1">
      <c r="A853" s="356"/>
      <c r="B853" s="357"/>
      <c r="C853" s="358"/>
      <c r="D853" s="359"/>
      <c r="E853" s="360"/>
      <c r="F853" s="360"/>
      <c r="G853" s="354"/>
      <c r="H853" s="322"/>
      <c r="I853" s="323"/>
      <c r="J853" s="322"/>
      <c r="K853" s="322"/>
    </row>
    <row r="854" spans="1:11" s="349" customFormat="1" ht="15" customHeight="1">
      <c r="A854" s="356"/>
      <c r="B854" s="357"/>
      <c r="C854" s="358"/>
      <c r="D854" s="359"/>
      <c r="E854" s="360"/>
      <c r="F854" s="360"/>
      <c r="G854" s="354"/>
      <c r="H854" s="322"/>
      <c r="I854" s="323"/>
      <c r="J854" s="322"/>
      <c r="K854" s="322"/>
    </row>
    <row r="855" spans="1:11" s="349" customFormat="1" ht="15" customHeight="1">
      <c r="A855" s="356"/>
      <c r="B855" s="357"/>
      <c r="C855" s="358"/>
      <c r="D855" s="359"/>
      <c r="E855" s="360"/>
      <c r="F855" s="360"/>
      <c r="G855" s="354"/>
      <c r="H855" s="322"/>
      <c r="I855" s="323"/>
      <c r="J855" s="322"/>
      <c r="K855" s="322"/>
    </row>
    <row r="856" spans="1:11" s="349" customFormat="1" ht="15" customHeight="1">
      <c r="A856" s="356"/>
      <c r="B856" s="357"/>
      <c r="C856" s="358"/>
      <c r="D856" s="359"/>
      <c r="E856" s="360"/>
      <c r="F856" s="360"/>
      <c r="G856" s="354"/>
      <c r="H856" s="322"/>
      <c r="I856" s="323"/>
      <c r="J856" s="322"/>
      <c r="K856" s="322"/>
    </row>
  </sheetData>
  <autoFilter ref="A14:K14"/>
  <sortState ref="I48:K54">
    <sortCondition ref="I48:I54"/>
  </sortState>
  <mergeCells count="7">
    <mergeCell ref="A10:F10"/>
    <mergeCell ref="H10:K11"/>
    <mergeCell ref="A11:F11"/>
    <mergeCell ref="A12:B12"/>
    <mergeCell ref="C12:D12"/>
    <mergeCell ref="H12:K13"/>
    <mergeCell ref="A13:F13"/>
  </mergeCells>
  <dataValidations count="1">
    <dataValidation type="list" allowBlank="1" showInputMessage="1" showErrorMessage="1" sqref="K15:K515">
      <formula1>$K$2:$K$9</formula1>
    </dataValidation>
  </dataValidations>
  <printOptions horizontalCentered="1"/>
  <pageMargins left="0.39370078740157483" right="0.39370078740157483" top="0.39370078740157483" bottom="0.19685039370078741" header="0.51181102362204722" footer="0.51181102362204722"/>
  <pageSetup paperSize="9" scale="99" fitToHeight="0" orientation="portrait" horizontalDpi="4294967295" r:id="rId1"/>
  <headerFooter alignWithMargins="0"/>
</worksheet>
</file>

<file path=xl/worksheets/sheet6.xml><?xml version="1.0" encoding="utf-8"?>
<worksheet xmlns="http://schemas.openxmlformats.org/spreadsheetml/2006/main" xmlns:r="http://schemas.openxmlformats.org/officeDocument/2006/relationships">
  <sheetPr codeName="Sheet5" enableFormatConditionsCalculation="0">
    <tabColor indexed="11"/>
    <pageSetUpPr fitToPage="1"/>
  </sheetPr>
  <dimension ref="A1:K42"/>
  <sheetViews>
    <sheetView view="pageBreakPreview" topLeftCell="A19" zoomScaleNormal="100" workbookViewId="0">
      <selection activeCell="A27" sqref="A27:D35"/>
    </sheetView>
  </sheetViews>
  <sheetFormatPr defaultRowHeight="15" customHeight="1"/>
  <cols>
    <col min="1" max="1" width="29.7109375" style="61" bestFit="1" customWidth="1"/>
    <col min="2" max="2" width="8.7109375" style="14" customWidth="1"/>
    <col min="3" max="3" width="9.5703125" style="14" bestFit="1" customWidth="1"/>
    <col min="4" max="5" width="8.7109375" style="14" customWidth="1"/>
    <col min="6" max="6" width="29.7109375" style="14" bestFit="1" customWidth="1"/>
    <col min="7" max="7" width="8.7109375" style="14" customWidth="1"/>
    <col min="8" max="8" width="9.5703125" style="14" bestFit="1" customWidth="1"/>
    <col min="9" max="9" width="8.7109375" style="14" customWidth="1"/>
    <col min="10" max="10" width="2.28515625" style="14" customWidth="1"/>
    <col min="11" max="15" width="8.7109375" style="14" customWidth="1"/>
    <col min="16" max="16" width="8.28515625" style="14" customWidth="1"/>
    <col min="17" max="21" width="8.7109375" style="14" customWidth="1"/>
    <col min="22" max="16384" width="9.140625" style="14"/>
  </cols>
  <sheetData>
    <row r="1" spans="1:11" ht="39.75" customHeight="1">
      <c r="A1" s="446" t="str">
        <f>'MATCH DETAILS'!A1:D1</f>
        <v>OXFORDSHIRE (Fit to Run) TRACK &amp; FIELD LEAGUE 2013</v>
      </c>
      <c r="B1" s="446"/>
      <c r="C1" s="446"/>
      <c r="D1" s="446"/>
      <c r="E1" s="446"/>
      <c r="F1" s="446"/>
      <c r="G1" s="446"/>
      <c r="H1" s="446"/>
      <c r="I1" s="446"/>
    </row>
    <row r="2" spans="1:11" s="103" customFormat="1" ht="33" customHeight="1">
      <c r="A2" s="456">
        <f>'MATCH DETAILS'!B3</f>
        <v>41525</v>
      </c>
      <c r="B2" s="456"/>
      <c r="C2" s="457" t="str">
        <f>'MATCH DETAILS'!B4</f>
        <v>HORSPATH ROAD, OXFORD</v>
      </c>
      <c r="D2" s="457"/>
      <c r="E2" s="457"/>
      <c r="F2" s="457"/>
      <c r="G2" s="451" t="s">
        <v>55</v>
      </c>
      <c r="H2" s="451"/>
      <c r="I2" s="104">
        <f>'MATCH DETAILS'!B2</f>
        <v>3</v>
      </c>
    </row>
    <row r="4" spans="1:11" ht="24.95" customHeight="1">
      <c r="A4" s="452" t="s">
        <v>10</v>
      </c>
      <c r="B4" s="452"/>
      <c r="C4" s="452"/>
      <c r="D4" s="452"/>
      <c r="F4" s="453" t="s">
        <v>16</v>
      </c>
      <c r="G4" s="454"/>
      <c r="H4" s="454"/>
      <c r="I4" s="455"/>
    </row>
    <row r="5" spans="1:11" s="98" customFormat="1" ht="24.95" customHeight="1">
      <c r="A5" s="99" t="s">
        <v>183</v>
      </c>
      <c r="B5" s="13" t="s">
        <v>184</v>
      </c>
      <c r="C5" s="13" t="s">
        <v>185</v>
      </c>
      <c r="D5" s="102" t="s">
        <v>186</v>
      </c>
      <c r="E5" s="100"/>
      <c r="F5" s="99" t="s">
        <v>183</v>
      </c>
      <c r="G5" s="13" t="s">
        <v>184</v>
      </c>
      <c r="H5" s="13" t="s">
        <v>185</v>
      </c>
      <c r="I5" s="102" t="s">
        <v>186</v>
      </c>
    </row>
    <row r="6" spans="1:11" s="98" customFormat="1" ht="20.100000000000001" customHeight="1">
      <c r="A6" s="99" t="str">
        <f>'MATCH DETAILS'!B5</f>
        <v>ABINGDON</v>
      </c>
      <c r="B6" s="99">
        <f>GIRLS!V104</f>
        <v>13</v>
      </c>
      <c r="C6" s="99">
        <f>IF(B6=0,0,RANK(B6,B6:B13,0))</f>
        <v>7</v>
      </c>
      <c r="D6" s="99">
        <f>RANK(C6,C6:C13,0)</f>
        <v>1</v>
      </c>
      <c r="F6" s="99" t="str">
        <f>A6</f>
        <v>ABINGDON</v>
      </c>
      <c r="G6" s="99">
        <f>BOYS!V104</f>
        <v>7</v>
      </c>
      <c r="H6" s="99">
        <f>IF(G6=0,0,RANK(G6,G6:G13,0))</f>
        <v>6</v>
      </c>
      <c r="I6" s="99">
        <f>RANK(H6,H6:H13,0)</f>
        <v>2</v>
      </c>
    </row>
    <row r="7" spans="1:11" s="98" customFormat="1" ht="20.100000000000001" customHeight="1">
      <c r="A7" s="99" t="str">
        <f>'MATCH DETAILS'!B6</f>
        <v>BANBURY</v>
      </c>
      <c r="B7" s="99">
        <f>GIRLS!W104</f>
        <v>43</v>
      </c>
      <c r="C7" s="99">
        <f>IF(B7=0,0,RANK(B7,B6:B13,0))</f>
        <v>3</v>
      </c>
      <c r="D7" s="99">
        <f>RANK(C7,C6:C13,0)</f>
        <v>5</v>
      </c>
      <c r="F7" s="99" t="str">
        <f t="shared" ref="F7:F12" si="0">A7</f>
        <v>BANBURY</v>
      </c>
      <c r="G7" s="99">
        <f>BOYS!W104</f>
        <v>20</v>
      </c>
      <c r="H7" s="99">
        <f>IF(G7=0,0,RANK(G7,G6:G13,0))</f>
        <v>5</v>
      </c>
      <c r="I7" s="99">
        <f>RANK(H7,H6:H13,0)</f>
        <v>3</v>
      </c>
    </row>
    <row r="8" spans="1:11" s="98" customFormat="1" ht="20.100000000000001" customHeight="1">
      <c r="A8" s="99" t="str">
        <f>'MATCH DETAILS'!B7</f>
        <v>BICESTER</v>
      </c>
      <c r="B8" s="99">
        <f>GIRLS!X104</f>
        <v>37</v>
      </c>
      <c r="C8" s="99">
        <f>IF(B8=0,0,RANK(B8,B6:B13,0))</f>
        <v>4</v>
      </c>
      <c r="D8" s="99">
        <f>RANK(C8,C6:C13,0)</f>
        <v>4</v>
      </c>
      <c r="F8" s="99" t="str">
        <f t="shared" si="0"/>
        <v>BICESTER</v>
      </c>
      <c r="G8" s="99">
        <f>BOYS!X104</f>
        <v>32</v>
      </c>
      <c r="H8" s="99">
        <f>IF(G8=0,0,RANK(G8,G6:G13,0))</f>
        <v>4</v>
      </c>
      <c r="I8" s="99">
        <f>RANK(H8,H6:H13,0)</f>
        <v>4</v>
      </c>
    </row>
    <row r="9" spans="1:11" s="98" customFormat="1" ht="20.100000000000001" customHeight="1">
      <c r="A9" s="99" t="str">
        <f>'MATCH DETAILS'!B8</f>
        <v>TEAM KENNET</v>
      </c>
      <c r="B9" s="99">
        <f>GIRLS!Y104</f>
        <v>60</v>
      </c>
      <c r="C9" s="99">
        <f>IF(B9=0,0,RANK(B9,B6:B13,0))</f>
        <v>1</v>
      </c>
      <c r="D9" s="99">
        <f>RANK(C9,C6:C13,0)</f>
        <v>7</v>
      </c>
      <c r="F9" s="99" t="str">
        <f t="shared" si="0"/>
        <v>TEAM KENNET</v>
      </c>
      <c r="G9" s="99">
        <f>BOYS!Y104</f>
        <v>57</v>
      </c>
      <c r="H9" s="99">
        <f>IF(G9=0,0,RANK(G9,G6:G13,0))</f>
        <v>1</v>
      </c>
      <c r="I9" s="99">
        <f>RANK(H9,H6:H13,0)</f>
        <v>7</v>
      </c>
    </row>
    <row r="10" spans="1:11" s="98" customFormat="1" ht="20.100000000000001" customHeight="1">
      <c r="A10" s="99" t="str">
        <f>'MATCH DETAILS'!B9</f>
        <v>OXFORD CITY</v>
      </c>
      <c r="B10" s="99">
        <f>GIRLS!Z104</f>
        <v>23</v>
      </c>
      <c r="C10" s="99">
        <f>IF(B10=0,0,RANK(B10,B6:B13,0))</f>
        <v>5</v>
      </c>
      <c r="D10" s="99">
        <f>RANK(C10,C6:C13,0)</f>
        <v>3</v>
      </c>
      <c r="F10" s="99" t="str">
        <f t="shared" si="0"/>
        <v>OXFORD CITY</v>
      </c>
      <c r="G10" s="99">
        <f>BOYS!Z104</f>
        <v>51</v>
      </c>
      <c r="H10" s="99">
        <f>IF(G10=0,0,RANK(G10,G6:G13,0))</f>
        <v>2</v>
      </c>
      <c r="I10" s="99">
        <f>RANK(H10,H6:H13,0)</f>
        <v>6</v>
      </c>
    </row>
    <row r="11" spans="1:11" s="98" customFormat="1" ht="20.100000000000001" customHeight="1">
      <c r="A11" s="99" t="str">
        <f>'MATCH DETAILS'!B10</f>
        <v>RADLEY</v>
      </c>
      <c r="B11" s="99">
        <f>GIRLS!AA104</f>
        <v>52</v>
      </c>
      <c r="C11" s="99">
        <f>IF(B11=0,0,RANK(B11,B6:B13,0))</f>
        <v>2</v>
      </c>
      <c r="D11" s="99">
        <f>RANK(C11,C6:C13,0)</f>
        <v>6</v>
      </c>
      <c r="F11" s="99" t="str">
        <f t="shared" si="0"/>
        <v>RADLEY</v>
      </c>
      <c r="G11" s="99">
        <f>BOYS!AA104</f>
        <v>45</v>
      </c>
      <c r="H11" s="99">
        <f>IF(G11=0,0,RANK(G11,G6:G13,0))</f>
        <v>3</v>
      </c>
      <c r="I11" s="99">
        <f>RANK(H11,H6:H13,0)</f>
        <v>5</v>
      </c>
    </row>
    <row r="12" spans="1:11" s="98" customFormat="1" ht="0.2" customHeight="1">
      <c r="A12" s="99" t="str">
        <f>'MATCH DETAILS'!B11</f>
        <v>WHITE HORSE</v>
      </c>
      <c r="B12" s="99">
        <f>GIRLS!AB104</f>
        <v>0</v>
      </c>
      <c r="C12" s="99">
        <f>IF(B12=0,0,RANK(B12,B6:B13,0))</f>
        <v>0</v>
      </c>
      <c r="D12" s="99">
        <f>RANK(C12,C6:C13,0)</f>
        <v>8</v>
      </c>
      <c r="F12" s="99" t="str">
        <f t="shared" si="0"/>
        <v>WHITE HORSE</v>
      </c>
      <c r="G12" s="99">
        <f>BOYS!AB104</f>
        <v>0</v>
      </c>
      <c r="H12" s="99">
        <f>IF(G12=0,0,RANK(G12,G6:G13,0))</f>
        <v>0</v>
      </c>
      <c r="I12" s="99">
        <f>RANK(H12,H6:H13,0)</f>
        <v>8</v>
      </c>
      <c r="K12" s="109"/>
    </row>
    <row r="13" spans="1:11" s="98" customFormat="1" ht="20.100000000000001" customHeight="1">
      <c r="A13" s="99" t="str">
        <f>'MATCH DETAILS'!B12</f>
        <v>WITNEY</v>
      </c>
      <c r="B13" s="99">
        <f>GIRLS!AC104</f>
        <v>19</v>
      </c>
      <c r="C13" s="99">
        <f>IF(B13=0,0,RANK(B13,B6:B13,0))</f>
        <v>6</v>
      </c>
      <c r="D13" s="99">
        <f>RANK(C13,C6:C13,0)</f>
        <v>2</v>
      </c>
      <c r="F13" s="99" t="str">
        <f>A13</f>
        <v>WITNEY</v>
      </c>
      <c r="G13" s="99">
        <f>BOYS!AC104</f>
        <v>4</v>
      </c>
      <c r="H13" s="99">
        <f>IF(G13=0,0,RANK(G13,G6:G13,0))</f>
        <v>7</v>
      </c>
      <c r="I13" s="99">
        <f>RANK(H13,H6:H13,0)</f>
        <v>1</v>
      </c>
      <c r="K13" s="109"/>
    </row>
    <row r="14" spans="1:11" s="98" customFormat="1" ht="20.100000000000001" customHeight="1">
      <c r="A14" s="101"/>
    </row>
    <row r="15" spans="1:11" s="98" customFormat="1" ht="24.95" customHeight="1">
      <c r="A15" s="447" t="s">
        <v>11</v>
      </c>
      <c r="B15" s="447"/>
      <c r="C15" s="447"/>
      <c r="D15" s="447"/>
      <c r="E15" s="105"/>
      <c r="F15" s="448" t="s">
        <v>17</v>
      </c>
      <c r="G15" s="449"/>
      <c r="H15" s="449"/>
      <c r="I15" s="450"/>
    </row>
    <row r="16" spans="1:11" s="98" customFormat="1" ht="24.95" customHeight="1">
      <c r="A16" s="99" t="s">
        <v>183</v>
      </c>
      <c r="B16" s="13" t="s">
        <v>184</v>
      </c>
      <c r="C16" s="13" t="s">
        <v>185</v>
      </c>
      <c r="D16" s="102" t="s">
        <v>186</v>
      </c>
      <c r="E16" s="100"/>
      <c r="F16" s="99" t="s">
        <v>183</v>
      </c>
      <c r="G16" s="13" t="s">
        <v>184</v>
      </c>
      <c r="H16" s="13" t="s">
        <v>185</v>
      </c>
      <c r="I16" s="102" t="s">
        <v>186</v>
      </c>
    </row>
    <row r="17" spans="1:11" s="98" customFormat="1" ht="20.100000000000001" customHeight="1">
      <c r="A17" s="99" t="str">
        <f>'MATCH DETAILS'!B5</f>
        <v>ABINGDON</v>
      </c>
      <c r="B17" s="99">
        <f>GIRLS!V212</f>
        <v>8</v>
      </c>
      <c r="C17" s="99">
        <f>IF(B17=0,0,RANK(B17,B17:B24,0))</f>
        <v>7</v>
      </c>
      <c r="D17" s="99">
        <f>RANK(C17,C17:C24,0)</f>
        <v>1</v>
      </c>
      <c r="F17" s="99" t="str">
        <f>A17</f>
        <v>ABINGDON</v>
      </c>
      <c r="G17" s="99">
        <f>BOYS!V212</f>
        <v>0</v>
      </c>
      <c r="H17" s="99">
        <f>IF(G17=0,0,RANK(G17,G17:G24,0))</f>
        <v>0</v>
      </c>
      <c r="I17" s="99">
        <f>RANK(H17,H17:H24,0)</f>
        <v>7</v>
      </c>
    </row>
    <row r="18" spans="1:11" s="98" customFormat="1" ht="20.100000000000001" customHeight="1">
      <c r="A18" s="99" t="str">
        <f>'MATCH DETAILS'!B6</f>
        <v>BANBURY</v>
      </c>
      <c r="B18" s="99">
        <f>GIRLS!W212</f>
        <v>64</v>
      </c>
      <c r="C18" s="99">
        <f>IF(B18=0,0,RANK(B18,B17:B24,0))</f>
        <v>3</v>
      </c>
      <c r="D18" s="99">
        <f>RANK(C18,C17:C24,0)</f>
        <v>5</v>
      </c>
      <c r="F18" s="99" t="str">
        <f t="shared" ref="F18:F23" si="1">A18</f>
        <v>BANBURY</v>
      </c>
      <c r="G18" s="99">
        <f>BOYS!W212</f>
        <v>38</v>
      </c>
      <c r="H18" s="99">
        <f>IF(G18=0,0,RANK(G18,G17:G24,0))</f>
        <v>4</v>
      </c>
      <c r="I18" s="99">
        <f>RANK(H18,H17:H24,0)</f>
        <v>3</v>
      </c>
    </row>
    <row r="19" spans="1:11" s="98" customFormat="1" ht="20.100000000000001" customHeight="1">
      <c r="A19" s="99" t="str">
        <f>'MATCH DETAILS'!B7</f>
        <v>BICESTER</v>
      </c>
      <c r="B19" s="99">
        <f>GIRLS!X212</f>
        <v>38</v>
      </c>
      <c r="C19" s="99">
        <f>IF(B19=0,0,RANK(B19,B17:B24,0))</f>
        <v>5</v>
      </c>
      <c r="D19" s="99">
        <f>RANK(C19,C17:C24,0)</f>
        <v>3</v>
      </c>
      <c r="F19" s="99" t="str">
        <f t="shared" si="1"/>
        <v>BICESTER</v>
      </c>
      <c r="G19" s="99">
        <f>BOYS!X212</f>
        <v>17</v>
      </c>
      <c r="H19" s="99">
        <f>IF(G19=0,0,RANK(G19,G17:G24,0))</f>
        <v>6</v>
      </c>
      <c r="I19" s="99">
        <f>RANK(H19,H17:H24,0)</f>
        <v>1</v>
      </c>
    </row>
    <row r="20" spans="1:11" s="98" customFormat="1" ht="20.100000000000001" customHeight="1">
      <c r="A20" s="99" t="str">
        <f>'MATCH DETAILS'!B8</f>
        <v>TEAM KENNET</v>
      </c>
      <c r="B20" s="99">
        <f>GIRLS!Y212</f>
        <v>74</v>
      </c>
      <c r="C20" s="99">
        <f>IF(B20=0,0,RANK(B20,B17:B24,0))</f>
        <v>1</v>
      </c>
      <c r="D20" s="99">
        <f>RANK(C20,C17:C24,0)</f>
        <v>7</v>
      </c>
      <c r="F20" s="99" t="str">
        <f t="shared" si="1"/>
        <v>TEAM KENNET</v>
      </c>
      <c r="G20" s="99">
        <f>BOYS!Y212</f>
        <v>48</v>
      </c>
      <c r="H20" s="99">
        <f>IF(G20=0,0,RANK(G20,G17:G24,0))</f>
        <v>2</v>
      </c>
      <c r="I20" s="99">
        <f>RANK(H20,H17:H24,0)</f>
        <v>5</v>
      </c>
    </row>
    <row r="21" spans="1:11" s="98" customFormat="1" ht="20.100000000000001" customHeight="1">
      <c r="A21" s="99" t="str">
        <f>'MATCH DETAILS'!B9</f>
        <v>OXFORD CITY</v>
      </c>
      <c r="B21" s="99">
        <f>GIRLS!Z212</f>
        <v>48</v>
      </c>
      <c r="C21" s="99">
        <f>IF(B21=0,0,RANK(B21,B17:B24,0))</f>
        <v>4</v>
      </c>
      <c r="D21" s="99">
        <f>RANK(C21,C17:C24,0)</f>
        <v>4</v>
      </c>
      <c r="F21" s="99" t="str">
        <f t="shared" si="1"/>
        <v>OXFORD CITY</v>
      </c>
      <c r="G21" s="99">
        <f>BOYS!Z212</f>
        <v>43</v>
      </c>
      <c r="H21" s="99">
        <f>IF(G21=0,0,RANK(G21,G17:G24,0))</f>
        <v>3</v>
      </c>
      <c r="I21" s="99">
        <f>RANK(H21,H17:H24,0)</f>
        <v>4</v>
      </c>
    </row>
    <row r="22" spans="1:11" s="98" customFormat="1" ht="20.100000000000001" customHeight="1">
      <c r="A22" s="99" t="str">
        <f>'MATCH DETAILS'!B10</f>
        <v>RADLEY</v>
      </c>
      <c r="B22" s="99">
        <f>GIRLS!AA212</f>
        <v>73</v>
      </c>
      <c r="C22" s="99">
        <f>IF(B22=0,0,RANK(B22,B17:B24,0))</f>
        <v>2</v>
      </c>
      <c r="D22" s="99">
        <f>RANK(C22,C17:C24,0)</f>
        <v>6</v>
      </c>
      <c r="F22" s="99" t="str">
        <f t="shared" si="1"/>
        <v>RADLEY</v>
      </c>
      <c r="G22" s="99">
        <f>BOYS!AA212</f>
        <v>66</v>
      </c>
      <c r="H22" s="99">
        <f>IF(G22=0,0,RANK(G22,G17:G24,0))</f>
        <v>1</v>
      </c>
      <c r="I22" s="99">
        <f>RANK(H22,H17:H24,0)</f>
        <v>6</v>
      </c>
    </row>
    <row r="23" spans="1:11" s="98" customFormat="1" ht="0.2" customHeight="1">
      <c r="A23" s="99" t="str">
        <f>'MATCH DETAILS'!B11</f>
        <v>WHITE HORSE</v>
      </c>
      <c r="B23" s="99">
        <f>GIRLS!AB212</f>
        <v>0</v>
      </c>
      <c r="C23" s="99">
        <f>IF(B23=0,0,RANK(B23,B17:B24,0))</f>
        <v>0</v>
      </c>
      <c r="D23" s="99">
        <f>RANK(C23,C17:C24,0)</f>
        <v>8</v>
      </c>
      <c r="F23" s="99" t="str">
        <f t="shared" si="1"/>
        <v>WHITE HORSE</v>
      </c>
      <c r="G23" s="99">
        <f>BOYS!AB212</f>
        <v>0</v>
      </c>
      <c r="H23" s="99">
        <f>IF(G23=0,0,RANK(G23,G17:G24,0))</f>
        <v>0</v>
      </c>
      <c r="I23" s="99">
        <f>RANK(H23,H17:H24,0)</f>
        <v>7</v>
      </c>
      <c r="K23" s="109"/>
    </row>
    <row r="24" spans="1:11" s="98" customFormat="1" ht="20.100000000000001" customHeight="1">
      <c r="A24" s="99" t="str">
        <f>'MATCH DETAILS'!B12</f>
        <v>WITNEY</v>
      </c>
      <c r="B24" s="99">
        <f>GIRLS!AC212</f>
        <v>15</v>
      </c>
      <c r="C24" s="99">
        <f>IF(B24=0,0,RANK(B24,B17:B24,0))</f>
        <v>6</v>
      </c>
      <c r="D24" s="99">
        <f>RANK(C24,C17:C24,0)</f>
        <v>2</v>
      </c>
      <c r="F24" s="99" t="str">
        <f>A24</f>
        <v>WITNEY</v>
      </c>
      <c r="G24" s="99">
        <f>BOYS!AC212</f>
        <v>29</v>
      </c>
      <c r="H24" s="99">
        <f>IF(G24=0,0,RANK(G24,G17:G24,0))</f>
        <v>5</v>
      </c>
      <c r="I24" s="99">
        <f>RANK(H24,H17:H24,0)</f>
        <v>2</v>
      </c>
      <c r="K24" s="109"/>
    </row>
    <row r="25" spans="1:11" s="98" customFormat="1" ht="20.100000000000001" customHeight="1">
      <c r="A25" s="101"/>
    </row>
    <row r="26" spans="1:11" s="98" customFormat="1" ht="24.95" customHeight="1">
      <c r="A26" s="447" t="s">
        <v>12</v>
      </c>
      <c r="B26" s="447"/>
      <c r="C26" s="447"/>
      <c r="D26" s="447"/>
      <c r="E26" s="105"/>
      <c r="F26" s="448" t="s">
        <v>18</v>
      </c>
      <c r="G26" s="449"/>
      <c r="H26" s="449"/>
      <c r="I26" s="450"/>
    </row>
    <row r="27" spans="1:11" s="98" customFormat="1" ht="24.95" customHeight="1">
      <c r="A27" s="99" t="s">
        <v>183</v>
      </c>
      <c r="B27" s="13" t="s">
        <v>184</v>
      </c>
      <c r="C27" s="13" t="s">
        <v>185</v>
      </c>
      <c r="D27" s="102" t="s">
        <v>186</v>
      </c>
      <c r="E27" s="100"/>
      <c r="F27" s="99" t="s">
        <v>183</v>
      </c>
      <c r="G27" s="13" t="s">
        <v>184</v>
      </c>
      <c r="H27" s="13" t="s">
        <v>185</v>
      </c>
      <c r="I27" s="102" t="s">
        <v>186</v>
      </c>
    </row>
    <row r="28" spans="1:11" s="98" customFormat="1" ht="20.100000000000001" customHeight="1">
      <c r="A28" s="99" t="str">
        <f>'MATCH DETAILS'!B5</f>
        <v>ABINGDON</v>
      </c>
      <c r="B28" s="99">
        <f>GIRLS!V329</f>
        <v>0</v>
      </c>
      <c r="C28" s="99">
        <f>IF(B28=0,0,RANK(B28,B28:B35,0))</f>
        <v>0</v>
      </c>
      <c r="D28" s="99">
        <f>RANK(C28,C28:C35,0)</f>
        <v>7</v>
      </c>
      <c r="F28" s="99" t="str">
        <f>A28</f>
        <v>ABINGDON</v>
      </c>
      <c r="G28" s="99">
        <f>BOYS!V329</f>
        <v>0</v>
      </c>
      <c r="H28" s="99">
        <f>IF(G28=0,0,RANK(G28,G28:G35,0))</f>
        <v>0</v>
      </c>
      <c r="I28" s="99">
        <f>RANK(H28,H28:H35,0)</f>
        <v>6</v>
      </c>
    </row>
    <row r="29" spans="1:11" s="98" customFormat="1" ht="20.100000000000001" customHeight="1">
      <c r="A29" s="99" t="str">
        <f>'MATCH DETAILS'!B6</f>
        <v>BANBURY</v>
      </c>
      <c r="B29" s="99">
        <f>GIRLS!W329</f>
        <v>49</v>
      </c>
      <c r="C29" s="99">
        <f>IF(B29=0,0,RANK(B29,B28:B35,0))</f>
        <v>1</v>
      </c>
      <c r="D29" s="99">
        <f>RANK(C29,C28:C35,0)</f>
        <v>6</v>
      </c>
      <c r="F29" s="99" t="str">
        <f t="shared" ref="F29:F34" si="2">A29</f>
        <v>BANBURY</v>
      </c>
      <c r="G29" s="99">
        <f>BOYS!W329</f>
        <v>36</v>
      </c>
      <c r="H29" s="99">
        <f>IF(G29=0,0,RANK(G29,G28:G35,0))</f>
        <v>2</v>
      </c>
      <c r="I29" s="99">
        <f>RANK(H29,H28:H35,0)</f>
        <v>4</v>
      </c>
    </row>
    <row r="30" spans="1:11" s="98" customFormat="1" ht="20.100000000000001" customHeight="1">
      <c r="A30" s="99" t="str">
        <f>'MATCH DETAILS'!B7</f>
        <v>BICESTER</v>
      </c>
      <c r="B30" s="99">
        <f>GIRLS!X329</f>
        <v>21</v>
      </c>
      <c r="C30" s="99">
        <f>IF(B30=0,0,RANK(B30,B28:B35,0))</f>
        <v>5</v>
      </c>
      <c r="D30" s="99">
        <f>RANK(C30,C28:C35,0)</f>
        <v>2</v>
      </c>
      <c r="F30" s="99" t="str">
        <f t="shared" si="2"/>
        <v>BICESTER</v>
      </c>
      <c r="G30" s="99">
        <f>BOYS!X329</f>
        <v>8</v>
      </c>
      <c r="H30" s="99">
        <f>IF(G30=0,0,RANK(G30,G28:G35,0))</f>
        <v>4</v>
      </c>
      <c r="I30" s="99">
        <f>RANK(H30,H28:H35,0)</f>
        <v>2</v>
      </c>
    </row>
    <row r="31" spans="1:11" s="98" customFormat="1" ht="20.100000000000001" customHeight="1">
      <c r="A31" s="99" t="str">
        <f>'MATCH DETAILS'!B8</f>
        <v>TEAM KENNET</v>
      </c>
      <c r="B31" s="99">
        <f>GIRLS!Y329</f>
        <v>44</v>
      </c>
      <c r="C31" s="99">
        <f>IF(B31=0,0,RANK(B31,B28:B35,0))</f>
        <v>2</v>
      </c>
      <c r="D31" s="99">
        <f>RANK(C31,C28:C35,0)</f>
        <v>5</v>
      </c>
      <c r="F31" s="99" t="str">
        <f t="shared" si="2"/>
        <v>TEAM KENNET</v>
      </c>
      <c r="G31" s="99">
        <f>BOYS!Y329</f>
        <v>32</v>
      </c>
      <c r="H31" s="99">
        <f>IF(G31=0,0,RANK(G31,G28:G35,0))</f>
        <v>3</v>
      </c>
      <c r="I31" s="99">
        <f>RANK(H31,H28:H35,0)</f>
        <v>3</v>
      </c>
    </row>
    <row r="32" spans="1:11" s="98" customFormat="1" ht="20.100000000000001" customHeight="1">
      <c r="A32" s="99" t="str">
        <f>'MATCH DETAILS'!B9</f>
        <v>OXFORD CITY</v>
      </c>
      <c r="B32" s="99">
        <f>GIRLS!Z329</f>
        <v>35</v>
      </c>
      <c r="C32" s="99">
        <f>IF(B32=0,0,RANK(B32,B28:B35,0))</f>
        <v>3</v>
      </c>
      <c r="D32" s="99">
        <f>RANK(C32,C28:C35,0)</f>
        <v>3</v>
      </c>
      <c r="F32" s="99" t="str">
        <f t="shared" si="2"/>
        <v>OXFORD CITY</v>
      </c>
      <c r="G32" s="99">
        <f>BOYS!Z329</f>
        <v>76</v>
      </c>
      <c r="H32" s="99">
        <f>IF(G32=0,0,RANK(G32,G28:G35,0))</f>
        <v>1</v>
      </c>
      <c r="I32" s="99">
        <f>RANK(H32,H28:H35,0)</f>
        <v>5</v>
      </c>
    </row>
    <row r="33" spans="1:11" s="98" customFormat="1" ht="20.100000000000001" customHeight="1">
      <c r="A33" s="99" t="str">
        <f>'MATCH DETAILS'!B10</f>
        <v>RADLEY</v>
      </c>
      <c r="B33" s="99">
        <f>GIRLS!AA329</f>
        <v>35</v>
      </c>
      <c r="C33" s="99">
        <f>IF(B33=0,0,RANK(B33,B28:B35,0))</f>
        <v>3</v>
      </c>
      <c r="D33" s="99">
        <f>RANK(C33,C28:C35,0)</f>
        <v>3</v>
      </c>
      <c r="F33" s="99" t="str">
        <f t="shared" si="2"/>
        <v>RADLEY</v>
      </c>
      <c r="G33" s="99">
        <f>BOYS!AA329</f>
        <v>0</v>
      </c>
      <c r="H33" s="99">
        <f>IF(G33=0,0,RANK(G33,G28:G35,0))</f>
        <v>0</v>
      </c>
      <c r="I33" s="99">
        <f>RANK(H33,H28:H35,0)</f>
        <v>6</v>
      </c>
    </row>
    <row r="34" spans="1:11" s="98" customFormat="1" ht="0.2" customHeight="1">
      <c r="A34" s="99" t="str">
        <f>'MATCH DETAILS'!B11</f>
        <v>WHITE HORSE</v>
      </c>
      <c r="B34" s="99">
        <f>GIRLS!AB329</f>
        <v>0</v>
      </c>
      <c r="C34" s="99">
        <f>IF(B34=0,0,RANK(B34,B28:B35,0))</f>
        <v>0</v>
      </c>
      <c r="D34" s="99">
        <f>RANK(C34,C28:C35,0)</f>
        <v>7</v>
      </c>
      <c r="F34" s="99" t="str">
        <f t="shared" si="2"/>
        <v>WHITE HORSE</v>
      </c>
      <c r="G34" s="99">
        <f>BOYS!AB329</f>
        <v>0</v>
      </c>
      <c r="H34" s="99">
        <f>IF(G34=0,0,RANK(G34,G28:G35,0))</f>
        <v>0</v>
      </c>
      <c r="I34" s="99">
        <f>RANK(H34,H28:H35,0)</f>
        <v>6</v>
      </c>
      <c r="K34" s="109"/>
    </row>
    <row r="35" spans="1:11" s="98" customFormat="1" ht="20.100000000000001" customHeight="1">
      <c r="A35" s="99" t="str">
        <f>'MATCH DETAILS'!B12</f>
        <v>WITNEY</v>
      </c>
      <c r="B35" s="99">
        <f>GIRLS!AC329</f>
        <v>7</v>
      </c>
      <c r="C35" s="99">
        <f>IF(B35=0,0,RANK(B35,B28:B35,0))</f>
        <v>6</v>
      </c>
      <c r="D35" s="99">
        <f>RANK(C35,C28:C35,0)</f>
        <v>1</v>
      </c>
      <c r="F35" s="99" t="str">
        <f>A35</f>
        <v>WITNEY</v>
      </c>
      <c r="G35" s="99">
        <f>BOYS!AC329</f>
        <v>6</v>
      </c>
      <c r="H35" s="99">
        <f>IF(G35=0,0,RANK(G35,G28:G35,0))</f>
        <v>5</v>
      </c>
      <c r="I35" s="99">
        <f>RANK(H35,H28:H35,0)</f>
        <v>1</v>
      </c>
      <c r="K35" s="109"/>
    </row>
    <row r="37" spans="1:11" s="124" customFormat="1" ht="24.95" customHeight="1">
      <c r="B37" s="125"/>
      <c r="C37" s="125"/>
      <c r="D37" s="126"/>
      <c r="E37" s="127"/>
      <c r="G37" s="125"/>
      <c r="H37" s="125"/>
      <c r="I37" s="126"/>
    </row>
    <row r="38" spans="1:11" s="124" customFormat="1" ht="20.100000000000001" customHeight="1"/>
    <row r="39" spans="1:11" s="124" customFormat="1" ht="20.100000000000001" customHeight="1"/>
    <row r="40" spans="1:11" s="125" customFormat="1" ht="15" customHeight="1">
      <c r="A40" s="128"/>
    </row>
    <row r="41" spans="1:11" s="125" customFormat="1" ht="15" customHeight="1">
      <c r="A41" s="128"/>
    </row>
    <row r="42" spans="1:11" s="125" customFormat="1" ht="15" customHeight="1">
      <c r="A42" s="128"/>
    </row>
  </sheetData>
  <mergeCells count="10">
    <mergeCell ref="A1:I1"/>
    <mergeCell ref="A15:D15"/>
    <mergeCell ref="F15:I15"/>
    <mergeCell ref="G2:H2"/>
    <mergeCell ref="A26:D26"/>
    <mergeCell ref="F26:I26"/>
    <mergeCell ref="A4:D4"/>
    <mergeCell ref="F4:I4"/>
    <mergeCell ref="A2:B2"/>
    <mergeCell ref="C2:F2"/>
  </mergeCells>
  <phoneticPr fontId="8" type="noConversion"/>
  <printOptions horizontalCentered="1"/>
  <pageMargins left="0.39370078740157483" right="0.39370078740157483" top="0.39370078740157483" bottom="0.39370078740157483" header="0.51181102362204722" footer="0.51181102362204722"/>
  <pageSetup paperSize="9"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sheetPr enableFormatConditionsCalculation="0">
    <tabColor indexed="11"/>
    <pageSetUpPr fitToPage="1"/>
  </sheetPr>
  <dimension ref="A1:AC68"/>
  <sheetViews>
    <sheetView view="pageBreakPreview" topLeftCell="A22" zoomScale="75" zoomScaleNormal="100" workbookViewId="0">
      <selection activeCell="J40" sqref="J40"/>
    </sheetView>
  </sheetViews>
  <sheetFormatPr defaultRowHeight="15" customHeight="1"/>
  <cols>
    <col min="1" max="1" width="29.7109375" style="61" bestFit="1" customWidth="1"/>
    <col min="2" max="2" width="9.7109375" style="61" customWidth="1"/>
    <col min="3" max="9" width="9.7109375" style="14" customWidth="1"/>
    <col min="10" max="10" width="8.85546875" style="14" customWidth="1"/>
    <col min="11" max="11" width="29.7109375" style="14" bestFit="1" customWidth="1"/>
    <col min="12" max="19" width="9.7109375" style="14" customWidth="1"/>
    <col min="20" max="20" width="8.7109375" style="14" hidden="1" customWidth="1"/>
    <col min="21" max="21" width="36.28515625" style="14" hidden="1" customWidth="1"/>
    <col min="22" max="24" width="9.7109375" style="14" hidden="1" customWidth="1"/>
    <col min="25" max="25" width="3.7109375" style="14" hidden="1" customWidth="1"/>
    <col min="26" max="26" width="30.5703125" style="14" hidden="1" customWidth="1"/>
    <col min="27" max="29" width="9.7109375" style="14" hidden="1" customWidth="1"/>
    <col min="30" max="47" width="0" style="14" hidden="1" customWidth="1"/>
    <col min="48" max="16384" width="9.140625" style="14"/>
  </cols>
  <sheetData>
    <row r="1" spans="1:29" ht="40.5" customHeight="1">
      <c r="A1" s="458" t="str">
        <f>'MATCH DETAILS'!A1:D1</f>
        <v>OXFORDSHIRE (Fit to Run) TRACK &amp; FIELD LEAGUE 2013</v>
      </c>
      <c r="B1" s="458"/>
      <c r="C1" s="458"/>
      <c r="D1" s="458"/>
      <c r="E1" s="458"/>
      <c r="F1" s="458"/>
      <c r="G1" s="458"/>
      <c r="H1" s="458"/>
      <c r="I1" s="458"/>
      <c r="J1" s="458"/>
      <c r="K1" s="458"/>
      <c r="L1" s="458"/>
      <c r="M1" s="458"/>
      <c r="N1" s="458"/>
      <c r="O1" s="458"/>
      <c r="P1" s="458"/>
      <c r="Q1" s="458"/>
      <c r="R1" s="458"/>
      <c r="S1" s="458"/>
    </row>
    <row r="2" spans="1:29" s="103" customFormat="1" ht="12" customHeight="1">
      <c r="A2" s="456"/>
      <c r="B2" s="456"/>
      <c r="C2" s="456"/>
      <c r="D2" s="226"/>
      <c r="E2" s="457"/>
      <c r="F2" s="457"/>
      <c r="G2" s="457"/>
      <c r="H2" s="457"/>
      <c r="I2" s="457"/>
      <c r="J2" s="457"/>
      <c r="K2" s="457"/>
      <c r="L2" s="227"/>
      <c r="M2" s="451"/>
      <c r="N2" s="451"/>
      <c r="O2" s="451"/>
      <c r="P2" s="228"/>
      <c r="Q2" s="104"/>
      <c r="U2" s="14"/>
      <c r="V2" s="14"/>
    </row>
    <row r="3" spans="1:29" ht="20.100000000000001" customHeight="1">
      <c r="A3" s="452" t="s">
        <v>234</v>
      </c>
      <c r="B3" s="452"/>
      <c r="C3" s="452"/>
      <c r="D3" s="452"/>
      <c r="E3" s="452"/>
      <c r="F3" s="452"/>
      <c r="G3" s="452"/>
      <c r="H3" s="452"/>
      <c r="I3" s="452"/>
      <c r="K3" s="452" t="s">
        <v>236</v>
      </c>
      <c r="L3" s="452"/>
      <c r="M3" s="452"/>
      <c r="N3" s="452"/>
      <c r="O3" s="452"/>
      <c r="P3" s="452"/>
      <c r="Q3" s="452"/>
      <c r="R3" s="452"/>
      <c r="S3" s="452"/>
      <c r="U3" s="211" t="s">
        <v>234</v>
      </c>
      <c r="V3" s="212"/>
      <c r="W3" s="208"/>
      <c r="X3" s="208"/>
      <c r="Y3" s="209"/>
      <c r="Z3" s="211" t="s">
        <v>236</v>
      </c>
      <c r="AA3" s="212"/>
      <c r="AB3" s="208"/>
      <c r="AC3" s="208"/>
    </row>
    <row r="4" spans="1:29" ht="20.100000000000001" customHeight="1">
      <c r="A4" s="99" t="s">
        <v>183</v>
      </c>
      <c r="B4" s="13" t="s">
        <v>184</v>
      </c>
      <c r="C4" s="13" t="s">
        <v>238</v>
      </c>
      <c r="D4" s="13" t="s">
        <v>184</v>
      </c>
      <c r="E4" s="13" t="s">
        <v>239</v>
      </c>
      <c r="F4" s="13" t="s">
        <v>184</v>
      </c>
      <c r="G4" s="102" t="s">
        <v>240</v>
      </c>
      <c r="H4" s="102" t="s">
        <v>241</v>
      </c>
      <c r="I4" s="102" t="s">
        <v>242</v>
      </c>
      <c r="J4" s="100"/>
      <c r="K4" s="99" t="s">
        <v>183</v>
      </c>
      <c r="L4" s="13" t="s">
        <v>184</v>
      </c>
      <c r="M4" s="13" t="s">
        <v>238</v>
      </c>
      <c r="N4" s="13" t="s">
        <v>184</v>
      </c>
      <c r="O4" s="13" t="s">
        <v>239</v>
      </c>
      <c r="P4" s="13" t="s">
        <v>184</v>
      </c>
      <c r="Q4" s="102" t="s">
        <v>240</v>
      </c>
      <c r="R4" s="102" t="s">
        <v>241</v>
      </c>
      <c r="S4" s="102" t="s">
        <v>242</v>
      </c>
      <c r="U4" s="208" t="s">
        <v>183</v>
      </c>
      <c r="V4" s="208" t="s">
        <v>184</v>
      </c>
      <c r="W4" s="208" t="s">
        <v>184</v>
      </c>
      <c r="X4" s="208" t="s">
        <v>184</v>
      </c>
      <c r="Y4" s="213"/>
      <c r="Z4" s="208" t="s">
        <v>183</v>
      </c>
      <c r="AA4" s="208" t="s">
        <v>184</v>
      </c>
      <c r="AB4" s="208" t="s">
        <v>184</v>
      </c>
      <c r="AC4" s="208" t="s">
        <v>184</v>
      </c>
    </row>
    <row r="5" spans="1:29" ht="20.100000000000001" customHeight="1">
      <c r="A5" s="99" t="s">
        <v>219</v>
      </c>
      <c r="B5" s="99"/>
      <c r="C5" s="99"/>
      <c r="D5" s="99"/>
      <c r="E5" s="99"/>
      <c r="F5" s="99"/>
      <c r="G5" s="210"/>
      <c r="H5" s="210">
        <f>C5+E5+G5</f>
        <v>0</v>
      </c>
      <c r="I5" s="99">
        <f>RANK(H5,H$5:H$12,0)</f>
        <v>1</v>
      </c>
      <c r="J5" s="98"/>
      <c r="K5" s="99" t="str">
        <f t="shared" ref="K5:K12" si="0">A5</f>
        <v>ABINGDON</v>
      </c>
      <c r="L5" s="99"/>
      <c r="M5" s="99"/>
      <c r="N5" s="99"/>
      <c r="O5" s="99"/>
      <c r="P5" s="99"/>
      <c r="Q5" s="210"/>
      <c r="R5" s="210">
        <f>M5+O5+Q5</f>
        <v>0</v>
      </c>
      <c r="S5" s="99">
        <f>RANK(R5,R$5:R$12,0)</f>
        <v>1</v>
      </c>
      <c r="U5" s="208" t="s">
        <v>219</v>
      </c>
      <c r="V5" s="214">
        <v>84.001999999999995</v>
      </c>
      <c r="W5" s="214">
        <v>98.001999999999995</v>
      </c>
      <c r="X5" s="208"/>
      <c r="Y5" s="209"/>
      <c r="Z5" s="208" t="s">
        <v>219</v>
      </c>
      <c r="AA5" s="214">
        <v>146.00049999999999</v>
      </c>
      <c r="AB5" s="214">
        <v>171.00049999999999</v>
      </c>
      <c r="AC5" s="208"/>
    </row>
    <row r="6" spans="1:29" ht="20.100000000000001" customHeight="1">
      <c r="A6" s="99" t="s">
        <v>220</v>
      </c>
      <c r="B6" s="99"/>
      <c r="C6" s="99"/>
      <c r="D6" s="99"/>
      <c r="E6" s="99"/>
      <c r="F6" s="99"/>
      <c r="G6" s="210"/>
      <c r="H6" s="210">
        <f t="shared" ref="H6:H12" si="1">C6+E6+G6</f>
        <v>0</v>
      </c>
      <c r="I6" s="99">
        <f t="shared" ref="I6:I12" si="2">RANK(H6,H$5:H$12,0)</f>
        <v>1</v>
      </c>
      <c r="J6" s="98"/>
      <c r="K6" s="99" t="str">
        <f t="shared" si="0"/>
        <v>BANBURY</v>
      </c>
      <c r="L6" s="99"/>
      <c r="M6" s="99"/>
      <c r="N6" s="99"/>
      <c r="O6" s="99"/>
      <c r="P6" s="99"/>
      <c r="Q6" s="210"/>
      <c r="R6" s="210">
        <f t="shared" ref="R6:R12" si="3">M6+O6+Q6</f>
        <v>0</v>
      </c>
      <c r="S6" s="99">
        <f t="shared" ref="S6:S12" si="4">RANK(R6,R$5:R$12,0)</f>
        <v>1</v>
      </c>
      <c r="U6" s="208" t="s">
        <v>220</v>
      </c>
      <c r="V6" s="214">
        <v>136.00710000000001</v>
      </c>
      <c r="W6" s="214">
        <v>86.037100000000009</v>
      </c>
      <c r="X6" s="208"/>
      <c r="Y6" s="209"/>
      <c r="Z6" s="208" t="s">
        <v>220</v>
      </c>
      <c r="AA6" s="208">
        <v>0</v>
      </c>
      <c r="AB6" s="208">
        <v>130.0035</v>
      </c>
      <c r="AC6" s="208"/>
    </row>
    <row r="7" spans="1:29" ht="20.100000000000001" customHeight="1">
      <c r="A7" s="99" t="s">
        <v>221</v>
      </c>
      <c r="B7" s="99"/>
      <c r="C7" s="99"/>
      <c r="D7" s="99"/>
      <c r="E7" s="99"/>
      <c r="F7" s="99"/>
      <c r="G7" s="210"/>
      <c r="H7" s="210">
        <f t="shared" si="1"/>
        <v>0</v>
      </c>
      <c r="I7" s="99">
        <f t="shared" si="2"/>
        <v>1</v>
      </c>
      <c r="J7" s="98"/>
      <c r="K7" s="99" t="str">
        <f t="shared" si="0"/>
        <v>BICESTER</v>
      </c>
      <c r="L7" s="99"/>
      <c r="M7" s="99"/>
      <c r="N7" s="99"/>
      <c r="O7" s="99"/>
      <c r="P7" s="99"/>
      <c r="Q7" s="210"/>
      <c r="R7" s="210">
        <f t="shared" si="3"/>
        <v>0</v>
      </c>
      <c r="S7" s="99">
        <f t="shared" si="4"/>
        <v>1</v>
      </c>
      <c r="U7" s="208" t="s">
        <v>221</v>
      </c>
      <c r="V7" s="214">
        <v>121.0198</v>
      </c>
      <c r="W7" s="214">
        <v>313.02660000000003</v>
      </c>
      <c r="X7" s="208"/>
      <c r="Y7" s="209"/>
      <c r="Z7" s="208" t="s">
        <v>221</v>
      </c>
      <c r="AA7" s="214">
        <v>59.005000000000003</v>
      </c>
      <c r="AB7" s="214">
        <v>297.01009999999997</v>
      </c>
      <c r="AC7" s="208"/>
    </row>
    <row r="8" spans="1:29" ht="20.100000000000001" customHeight="1">
      <c r="A8" s="99" t="s">
        <v>222</v>
      </c>
      <c r="B8" s="99"/>
      <c r="C8" s="99"/>
      <c r="D8" s="99"/>
      <c r="E8" s="99"/>
      <c r="F8" s="99"/>
      <c r="G8" s="210"/>
      <c r="H8" s="210">
        <f t="shared" si="1"/>
        <v>0</v>
      </c>
      <c r="I8" s="99">
        <f t="shared" si="2"/>
        <v>1</v>
      </c>
      <c r="J8" s="98"/>
      <c r="K8" s="99" t="str">
        <f t="shared" si="0"/>
        <v>GORING &amp; WALLINGFORD</v>
      </c>
      <c r="L8" s="99"/>
      <c r="M8" s="99"/>
      <c r="N8" s="99"/>
      <c r="O8" s="99"/>
      <c r="P8" s="99"/>
      <c r="Q8" s="210"/>
      <c r="R8" s="210">
        <f t="shared" si="3"/>
        <v>0</v>
      </c>
      <c r="S8" s="99">
        <f t="shared" si="4"/>
        <v>1</v>
      </c>
      <c r="U8" s="208" t="s">
        <v>222</v>
      </c>
      <c r="V8" s="214">
        <v>124.01609999999999</v>
      </c>
      <c r="W8" s="214">
        <v>30.016999999999999</v>
      </c>
      <c r="X8" s="208"/>
      <c r="Y8" s="209"/>
      <c r="Z8" s="208" t="s">
        <v>222</v>
      </c>
      <c r="AA8" s="208">
        <v>0</v>
      </c>
      <c r="AB8" s="208">
        <v>244.04230000000001</v>
      </c>
      <c r="AC8" s="208"/>
    </row>
    <row r="9" spans="1:29" ht="20.100000000000001" customHeight="1">
      <c r="A9" s="99" t="s">
        <v>216</v>
      </c>
      <c r="B9" s="99"/>
      <c r="C9" s="99"/>
      <c r="D9" s="99"/>
      <c r="E9" s="99"/>
      <c r="F9" s="99"/>
      <c r="G9" s="210"/>
      <c r="H9" s="210">
        <f t="shared" si="1"/>
        <v>0</v>
      </c>
      <c r="I9" s="99">
        <f t="shared" si="2"/>
        <v>1</v>
      </c>
      <c r="J9" s="98"/>
      <c r="K9" s="99" t="str">
        <f t="shared" si="0"/>
        <v>OXFORD CITY</v>
      </c>
      <c r="L9" s="99"/>
      <c r="M9" s="99"/>
      <c r="N9" s="99"/>
      <c r="O9" s="99"/>
      <c r="P9" s="99"/>
      <c r="Q9" s="210"/>
      <c r="R9" s="210">
        <f t="shared" si="3"/>
        <v>0</v>
      </c>
      <c r="S9" s="99">
        <f t="shared" si="4"/>
        <v>1</v>
      </c>
      <c r="U9" s="208" t="s">
        <v>216</v>
      </c>
      <c r="V9" s="214">
        <v>81.010999999999996</v>
      </c>
      <c r="W9" s="214">
        <v>113.0095</v>
      </c>
      <c r="X9" s="208"/>
      <c r="Y9" s="209"/>
      <c r="Z9" s="208" t="s">
        <v>216</v>
      </c>
      <c r="AA9" s="214">
        <v>484.03860000000003</v>
      </c>
      <c r="AB9" s="214">
        <v>529.03279999999995</v>
      </c>
      <c r="AC9" s="208"/>
    </row>
    <row r="10" spans="1:29" ht="20.100000000000001" customHeight="1">
      <c r="A10" s="99" t="s">
        <v>223</v>
      </c>
      <c r="B10" s="99"/>
      <c r="C10" s="99"/>
      <c r="D10" s="99"/>
      <c r="E10" s="99"/>
      <c r="F10" s="99"/>
      <c r="G10" s="210"/>
      <c r="H10" s="210">
        <f t="shared" si="1"/>
        <v>0</v>
      </c>
      <c r="I10" s="99">
        <f t="shared" si="2"/>
        <v>1</v>
      </c>
      <c r="J10" s="98"/>
      <c r="K10" s="99" t="str">
        <f t="shared" si="0"/>
        <v>RADLEY</v>
      </c>
      <c r="L10" s="99"/>
      <c r="M10" s="99"/>
      <c r="N10" s="99"/>
      <c r="O10" s="99"/>
      <c r="P10" s="99"/>
      <c r="Q10" s="210"/>
      <c r="R10" s="210">
        <f t="shared" si="3"/>
        <v>0</v>
      </c>
      <c r="S10" s="99">
        <f t="shared" si="4"/>
        <v>1</v>
      </c>
      <c r="U10" s="208" t="s">
        <v>223</v>
      </c>
      <c r="V10" s="214">
        <v>218.02809999999999</v>
      </c>
      <c r="W10" s="214">
        <v>234.02510000000001</v>
      </c>
      <c r="X10" s="208"/>
      <c r="Y10" s="209"/>
      <c r="Z10" s="208" t="s">
        <v>223</v>
      </c>
      <c r="AA10" s="214">
        <v>122.0125</v>
      </c>
      <c r="AB10" s="214">
        <v>243.0333</v>
      </c>
      <c r="AC10" s="208"/>
    </row>
    <row r="11" spans="1:29" ht="20.100000000000001" customHeight="1">
      <c r="A11" s="99" t="s">
        <v>224</v>
      </c>
      <c r="B11" s="99"/>
      <c r="C11" s="99"/>
      <c r="D11" s="99"/>
      <c r="E11" s="99"/>
      <c r="F11" s="99"/>
      <c r="G11" s="210"/>
      <c r="H11" s="210">
        <f t="shared" si="1"/>
        <v>0</v>
      </c>
      <c r="I11" s="99">
        <f t="shared" si="2"/>
        <v>1</v>
      </c>
      <c r="J11" s="98"/>
      <c r="K11" s="99" t="str">
        <f t="shared" si="0"/>
        <v>WHITE HORSE</v>
      </c>
      <c r="L11" s="99"/>
      <c r="M11" s="99"/>
      <c r="N11" s="99"/>
      <c r="O11" s="99"/>
      <c r="P11" s="99"/>
      <c r="Q11" s="210"/>
      <c r="R11" s="210">
        <f t="shared" si="3"/>
        <v>0</v>
      </c>
      <c r="S11" s="99">
        <f t="shared" si="4"/>
        <v>1</v>
      </c>
      <c r="U11" s="208" t="s">
        <v>224</v>
      </c>
      <c r="V11" s="208">
        <v>0</v>
      </c>
      <c r="W11" s="208">
        <v>0</v>
      </c>
      <c r="X11" s="208"/>
      <c r="Y11" s="209"/>
      <c r="Z11" s="208" t="s">
        <v>224</v>
      </c>
      <c r="AA11" s="208">
        <v>0</v>
      </c>
      <c r="AB11" s="208">
        <v>0</v>
      </c>
      <c r="AC11" s="208"/>
    </row>
    <row r="12" spans="1:29" ht="20.100000000000001" customHeight="1">
      <c r="A12" s="99" t="s">
        <v>225</v>
      </c>
      <c r="B12" s="99"/>
      <c r="C12" s="99"/>
      <c r="D12" s="99"/>
      <c r="E12" s="99"/>
      <c r="F12" s="99"/>
      <c r="G12" s="210"/>
      <c r="H12" s="210">
        <f t="shared" si="1"/>
        <v>0</v>
      </c>
      <c r="I12" s="99">
        <f t="shared" si="2"/>
        <v>1</v>
      </c>
      <c r="J12" s="98"/>
      <c r="K12" s="99" t="str">
        <f t="shared" si="0"/>
        <v>WITNEY</v>
      </c>
      <c r="L12" s="99"/>
      <c r="M12" s="99"/>
      <c r="N12" s="99"/>
      <c r="O12" s="99"/>
      <c r="P12" s="99"/>
      <c r="Q12" s="210"/>
      <c r="R12" s="210">
        <f t="shared" si="3"/>
        <v>0</v>
      </c>
      <c r="S12" s="99">
        <f t="shared" si="4"/>
        <v>1</v>
      </c>
      <c r="U12" s="208" t="s">
        <v>225</v>
      </c>
      <c r="V12" s="214">
        <v>88.015500000000003</v>
      </c>
      <c r="W12" s="214">
        <v>189.03110000000001</v>
      </c>
      <c r="X12" s="208"/>
      <c r="Y12" s="209"/>
      <c r="Z12" s="208" t="s">
        <v>225</v>
      </c>
      <c r="AA12" s="208">
        <v>0</v>
      </c>
      <c r="AB12" s="208">
        <v>0</v>
      </c>
      <c r="AC12" s="208"/>
    </row>
    <row r="13" spans="1:29" ht="20.100000000000001" customHeight="1">
      <c r="A13" s="101"/>
      <c r="B13" s="101"/>
      <c r="C13" s="98"/>
      <c r="D13" s="98"/>
      <c r="E13" s="98"/>
      <c r="F13" s="98"/>
      <c r="G13" s="98"/>
      <c r="H13" s="98"/>
      <c r="I13" s="98"/>
      <c r="J13" s="98"/>
      <c r="K13" s="98"/>
      <c r="L13" s="98"/>
      <c r="M13" s="98"/>
      <c r="N13" s="98"/>
      <c r="O13" s="98"/>
      <c r="P13" s="98"/>
      <c r="Q13" s="98"/>
      <c r="U13" s="215" t="s">
        <v>61</v>
      </c>
      <c r="V13" s="208"/>
      <c r="W13" s="208"/>
      <c r="X13" s="208"/>
      <c r="Y13" s="209"/>
      <c r="Z13" s="216" t="s">
        <v>61</v>
      </c>
      <c r="AA13" s="208"/>
      <c r="AB13" s="208"/>
      <c r="AC13" s="208"/>
    </row>
    <row r="14" spans="1:29" ht="20.100000000000001" customHeight="1">
      <c r="A14" s="452" t="s">
        <v>235</v>
      </c>
      <c r="B14" s="452"/>
      <c r="C14" s="452"/>
      <c r="D14" s="452"/>
      <c r="E14" s="452"/>
      <c r="F14" s="452"/>
      <c r="G14" s="452"/>
      <c r="H14" s="452"/>
      <c r="I14" s="452"/>
      <c r="K14" s="452" t="s">
        <v>237</v>
      </c>
      <c r="L14" s="452"/>
      <c r="M14" s="452"/>
      <c r="N14" s="452"/>
      <c r="O14" s="452"/>
      <c r="P14" s="452"/>
      <c r="Q14" s="452"/>
      <c r="R14" s="452"/>
      <c r="S14" s="452"/>
      <c r="U14" s="211" t="s">
        <v>235</v>
      </c>
      <c r="V14" s="212"/>
      <c r="W14" s="208"/>
      <c r="X14" s="208"/>
      <c r="Y14" s="209"/>
      <c r="Z14" s="211" t="s">
        <v>237</v>
      </c>
      <c r="AA14" s="212"/>
      <c r="AB14" s="208"/>
      <c r="AC14" s="208"/>
    </row>
    <row r="15" spans="1:29" ht="20.100000000000001" customHeight="1">
      <c r="A15" s="99" t="s">
        <v>183</v>
      </c>
      <c r="B15" s="13" t="s">
        <v>184</v>
      </c>
      <c r="C15" s="13" t="s">
        <v>238</v>
      </c>
      <c r="D15" s="13" t="s">
        <v>184</v>
      </c>
      <c r="E15" s="13" t="s">
        <v>239</v>
      </c>
      <c r="F15" s="13" t="s">
        <v>184</v>
      </c>
      <c r="G15" s="102" t="s">
        <v>240</v>
      </c>
      <c r="H15" s="102" t="s">
        <v>241</v>
      </c>
      <c r="I15" s="102" t="s">
        <v>242</v>
      </c>
      <c r="J15" s="100"/>
      <c r="K15" s="99" t="s">
        <v>183</v>
      </c>
      <c r="L15" s="13" t="s">
        <v>184</v>
      </c>
      <c r="M15" s="13" t="s">
        <v>238</v>
      </c>
      <c r="N15" s="13" t="s">
        <v>184</v>
      </c>
      <c r="O15" s="13" t="s">
        <v>239</v>
      </c>
      <c r="P15" s="13" t="s">
        <v>184</v>
      </c>
      <c r="Q15" s="102" t="s">
        <v>240</v>
      </c>
      <c r="R15" s="102" t="s">
        <v>241</v>
      </c>
      <c r="S15" s="102" t="s">
        <v>242</v>
      </c>
      <c r="U15" s="208" t="s">
        <v>183</v>
      </c>
      <c r="V15" s="208" t="s">
        <v>184</v>
      </c>
      <c r="W15" s="208" t="s">
        <v>184</v>
      </c>
      <c r="X15" s="208" t="s">
        <v>184</v>
      </c>
      <c r="Y15" s="213"/>
      <c r="Z15" s="208" t="s">
        <v>183</v>
      </c>
      <c r="AA15" s="208" t="s">
        <v>184</v>
      </c>
      <c r="AB15" s="208" t="s">
        <v>184</v>
      </c>
      <c r="AC15" s="208" t="s">
        <v>184</v>
      </c>
    </row>
    <row r="16" spans="1:29" ht="20.100000000000001" customHeight="1">
      <c r="A16" s="99" t="s">
        <v>219</v>
      </c>
      <c r="B16" s="99"/>
      <c r="C16" s="99"/>
      <c r="D16" s="99"/>
      <c r="E16" s="99"/>
      <c r="F16" s="99"/>
      <c r="G16" s="210"/>
      <c r="H16" s="210">
        <f>C16+E16+G16</f>
        <v>0</v>
      </c>
      <c r="I16" s="99">
        <f>RANK(H16,H$16:H$23,0)</f>
        <v>1</v>
      </c>
      <c r="J16" s="98"/>
      <c r="K16" s="99" t="str">
        <f t="shared" ref="K16:K23" si="5">A16</f>
        <v>ABINGDON</v>
      </c>
      <c r="L16" s="99"/>
      <c r="M16" s="99"/>
      <c r="N16" s="99"/>
      <c r="O16" s="99"/>
      <c r="P16" s="99"/>
      <c r="Q16" s="210"/>
      <c r="R16" s="210">
        <f>M16+O16+Q16</f>
        <v>0</v>
      </c>
      <c r="S16" s="99">
        <f>RANK(R16,R$16:R$23,0)</f>
        <v>1</v>
      </c>
      <c r="U16" s="208" t="s">
        <v>219</v>
      </c>
      <c r="V16" s="214">
        <v>616.00940000000003</v>
      </c>
      <c r="W16" s="214">
        <v>649.00930000000005</v>
      </c>
      <c r="X16" s="208"/>
      <c r="Y16" s="209"/>
      <c r="Z16" s="208" t="s">
        <v>219</v>
      </c>
      <c r="AA16" s="214">
        <v>252.00259999999997</v>
      </c>
      <c r="AB16" s="214">
        <v>682.00260000000003</v>
      </c>
      <c r="AC16" s="208"/>
    </row>
    <row r="17" spans="1:29" ht="20.100000000000001" customHeight="1">
      <c r="A17" s="99" t="s">
        <v>220</v>
      </c>
      <c r="B17" s="99"/>
      <c r="C17" s="99"/>
      <c r="D17" s="99"/>
      <c r="E17" s="99"/>
      <c r="F17" s="99"/>
      <c r="G17" s="210"/>
      <c r="H17" s="210">
        <f t="shared" ref="H17:H23" si="6">C17+E17+G17</f>
        <v>0</v>
      </c>
      <c r="I17" s="99">
        <f t="shared" ref="I17:I23" si="7">RANK(H17,H$16:H$23,0)</f>
        <v>1</v>
      </c>
      <c r="J17" s="98"/>
      <c r="K17" s="99" t="str">
        <f t="shared" si="5"/>
        <v>BANBURY</v>
      </c>
      <c r="L17" s="99"/>
      <c r="M17" s="99"/>
      <c r="N17" s="99"/>
      <c r="O17" s="99"/>
      <c r="P17" s="99"/>
      <c r="Q17" s="210"/>
      <c r="R17" s="210">
        <f t="shared" ref="R17:R23" si="8">M17+O17+Q17</f>
        <v>0</v>
      </c>
      <c r="S17" s="99">
        <f t="shared" ref="S17:S23" si="9">RANK(R17,R$16:R$23,0)</f>
        <v>1</v>
      </c>
      <c r="U17" s="208" t="s">
        <v>220</v>
      </c>
      <c r="V17" s="214">
        <v>337.01080000000002</v>
      </c>
      <c r="W17" s="214">
        <v>659.02110000000005</v>
      </c>
      <c r="X17" s="208"/>
      <c r="Y17" s="209"/>
      <c r="Z17" s="208" t="s">
        <v>220</v>
      </c>
      <c r="AA17" s="214">
        <v>258.01009999999997</v>
      </c>
      <c r="AB17" s="214">
        <v>732.01530000000002</v>
      </c>
      <c r="AC17" s="208"/>
    </row>
    <row r="18" spans="1:29" ht="20.100000000000001" customHeight="1">
      <c r="A18" s="99" t="s">
        <v>221</v>
      </c>
      <c r="B18" s="99"/>
      <c r="C18" s="99"/>
      <c r="D18" s="99"/>
      <c r="E18" s="99"/>
      <c r="F18" s="99"/>
      <c r="G18" s="210"/>
      <c r="H18" s="210">
        <f t="shared" si="6"/>
        <v>0</v>
      </c>
      <c r="I18" s="99">
        <f t="shared" si="7"/>
        <v>1</v>
      </c>
      <c r="J18" s="98"/>
      <c r="K18" s="99" t="str">
        <f t="shared" si="5"/>
        <v>BICESTER</v>
      </c>
      <c r="L18" s="99"/>
      <c r="M18" s="99"/>
      <c r="N18" s="99"/>
      <c r="O18" s="99"/>
      <c r="P18" s="99"/>
      <c r="Q18" s="210"/>
      <c r="R18" s="210">
        <f t="shared" si="8"/>
        <v>0</v>
      </c>
      <c r="S18" s="99">
        <f t="shared" si="9"/>
        <v>1</v>
      </c>
      <c r="U18" s="208" t="s">
        <v>221</v>
      </c>
      <c r="V18" s="214">
        <v>309</v>
      </c>
      <c r="W18" s="214">
        <v>528.03899999999999</v>
      </c>
      <c r="X18" s="208"/>
      <c r="Y18" s="209"/>
      <c r="Z18" s="208" t="s">
        <v>221</v>
      </c>
      <c r="AA18" s="214">
        <v>729</v>
      </c>
      <c r="AB18" s="214">
        <v>732.0326</v>
      </c>
      <c r="AC18" s="208"/>
    </row>
    <row r="19" spans="1:29" ht="20.100000000000001" customHeight="1">
      <c r="A19" s="99" t="s">
        <v>222</v>
      </c>
      <c r="B19" s="99"/>
      <c r="C19" s="99"/>
      <c r="D19" s="99"/>
      <c r="E19" s="99"/>
      <c r="F19" s="99"/>
      <c r="G19" s="210"/>
      <c r="H19" s="210">
        <f t="shared" si="6"/>
        <v>0</v>
      </c>
      <c r="I19" s="99">
        <f t="shared" si="7"/>
        <v>1</v>
      </c>
      <c r="J19" s="98"/>
      <c r="K19" s="99" t="str">
        <f t="shared" si="5"/>
        <v>GORING &amp; WALLINGFORD</v>
      </c>
      <c r="L19" s="99"/>
      <c r="M19" s="99"/>
      <c r="N19" s="99"/>
      <c r="O19" s="99"/>
      <c r="P19" s="99"/>
      <c r="Q19" s="210"/>
      <c r="R19" s="210">
        <f t="shared" si="8"/>
        <v>0</v>
      </c>
      <c r="S19" s="99">
        <f t="shared" si="9"/>
        <v>1</v>
      </c>
      <c r="U19" s="208" t="s">
        <v>222</v>
      </c>
      <c r="V19" s="214">
        <v>244.02209999999999</v>
      </c>
      <c r="W19" s="214">
        <v>574.08090000000004</v>
      </c>
      <c r="X19" s="208"/>
      <c r="Y19" s="209"/>
      <c r="Z19" s="208" t="s">
        <v>222</v>
      </c>
      <c r="AA19" s="214">
        <v>243.01910000000001</v>
      </c>
      <c r="AB19" s="214">
        <v>580.07459999999992</v>
      </c>
      <c r="AC19" s="208"/>
    </row>
    <row r="20" spans="1:29" ht="20.100000000000001" customHeight="1">
      <c r="A20" s="99" t="s">
        <v>216</v>
      </c>
      <c r="B20" s="99"/>
      <c r="C20" s="99"/>
      <c r="D20" s="99"/>
      <c r="E20" s="99"/>
      <c r="F20" s="99"/>
      <c r="G20" s="210"/>
      <c r="H20" s="210">
        <f t="shared" si="6"/>
        <v>0</v>
      </c>
      <c r="I20" s="99">
        <f t="shared" si="7"/>
        <v>1</v>
      </c>
      <c r="J20" s="98"/>
      <c r="K20" s="99" t="str">
        <f t="shared" si="5"/>
        <v>OXFORD CITY</v>
      </c>
      <c r="L20" s="99"/>
      <c r="M20" s="99"/>
      <c r="N20" s="99"/>
      <c r="O20" s="99"/>
      <c r="P20" s="99"/>
      <c r="Q20" s="210"/>
      <c r="R20" s="210">
        <f t="shared" si="8"/>
        <v>0</v>
      </c>
      <c r="S20" s="99">
        <f t="shared" si="9"/>
        <v>1</v>
      </c>
      <c r="U20" s="208" t="s">
        <v>216</v>
      </c>
      <c r="V20" s="214">
        <v>610.05830000000003</v>
      </c>
      <c r="W20" s="214">
        <v>741.05149999999992</v>
      </c>
      <c r="X20" s="208"/>
      <c r="Y20" s="209"/>
      <c r="Z20" s="208" t="s">
        <v>216</v>
      </c>
      <c r="AA20" s="214">
        <v>732.05079999999998</v>
      </c>
      <c r="AB20" s="214">
        <v>848.0456999999999</v>
      </c>
      <c r="AC20" s="208"/>
    </row>
    <row r="21" spans="1:29" ht="20.100000000000001" customHeight="1">
      <c r="A21" s="99" t="s">
        <v>223</v>
      </c>
      <c r="B21" s="99"/>
      <c r="C21" s="99"/>
      <c r="D21" s="99"/>
      <c r="E21" s="99"/>
      <c r="F21" s="99"/>
      <c r="G21" s="210"/>
      <c r="H21" s="210">
        <f t="shared" si="6"/>
        <v>0</v>
      </c>
      <c r="I21" s="99">
        <f t="shared" si="7"/>
        <v>1</v>
      </c>
      <c r="J21" s="98"/>
      <c r="K21" s="99" t="str">
        <f t="shared" si="5"/>
        <v>RADLEY</v>
      </c>
      <c r="L21" s="99"/>
      <c r="M21" s="99"/>
      <c r="N21" s="99"/>
      <c r="O21" s="99"/>
      <c r="P21" s="99"/>
      <c r="Q21" s="210"/>
      <c r="R21" s="210">
        <f t="shared" si="8"/>
        <v>0</v>
      </c>
      <c r="S21" s="99">
        <f t="shared" si="9"/>
        <v>1</v>
      </c>
      <c r="U21" s="208" t="s">
        <v>223</v>
      </c>
      <c r="V21" s="214">
        <v>753.06950000000006</v>
      </c>
      <c r="W21" s="214">
        <v>806</v>
      </c>
      <c r="X21" s="208"/>
      <c r="Y21" s="209"/>
      <c r="Z21" s="208" t="s">
        <v>223</v>
      </c>
      <c r="AA21" s="214">
        <v>616</v>
      </c>
      <c r="AB21" s="214">
        <v>608.0566</v>
      </c>
      <c r="AC21" s="208"/>
    </row>
    <row r="22" spans="1:29" ht="20.100000000000001" customHeight="1">
      <c r="A22" s="99" t="s">
        <v>224</v>
      </c>
      <c r="B22" s="99"/>
      <c r="C22" s="99"/>
      <c r="D22" s="99"/>
      <c r="E22" s="99"/>
      <c r="F22" s="99"/>
      <c r="G22" s="210"/>
      <c r="H22" s="210">
        <f t="shared" si="6"/>
        <v>0</v>
      </c>
      <c r="I22" s="99">
        <f t="shared" si="7"/>
        <v>1</v>
      </c>
      <c r="J22" s="98"/>
      <c r="K22" s="99" t="str">
        <f t="shared" si="5"/>
        <v>WHITE HORSE</v>
      </c>
      <c r="L22" s="99"/>
      <c r="M22" s="99"/>
      <c r="N22" s="99"/>
      <c r="O22" s="99"/>
      <c r="P22" s="99"/>
      <c r="Q22" s="210"/>
      <c r="R22" s="210">
        <f t="shared" si="8"/>
        <v>0</v>
      </c>
      <c r="S22" s="99">
        <f t="shared" si="9"/>
        <v>1</v>
      </c>
      <c r="U22" s="208" t="s">
        <v>224</v>
      </c>
      <c r="V22" s="214">
        <v>210.03710000000001</v>
      </c>
      <c r="W22" s="208">
        <v>0</v>
      </c>
      <c r="X22" s="208"/>
      <c r="Y22" s="209"/>
      <c r="Z22" s="208" t="s">
        <v>224</v>
      </c>
      <c r="AA22" s="208">
        <v>0</v>
      </c>
      <c r="AB22" s="208">
        <v>0</v>
      </c>
      <c r="AC22" s="208"/>
    </row>
    <row r="23" spans="1:29" ht="20.100000000000001" customHeight="1">
      <c r="A23" s="99" t="s">
        <v>225</v>
      </c>
      <c r="B23" s="99"/>
      <c r="C23" s="99"/>
      <c r="D23" s="99"/>
      <c r="E23" s="99"/>
      <c r="F23" s="99"/>
      <c r="G23" s="210"/>
      <c r="H23" s="210">
        <f t="shared" si="6"/>
        <v>0</v>
      </c>
      <c r="I23" s="99">
        <f t="shared" si="7"/>
        <v>1</v>
      </c>
      <c r="J23" s="98"/>
      <c r="K23" s="99" t="str">
        <f t="shared" si="5"/>
        <v>WITNEY</v>
      </c>
      <c r="L23" s="99"/>
      <c r="M23" s="99"/>
      <c r="N23" s="99"/>
      <c r="O23" s="99"/>
      <c r="P23" s="99"/>
      <c r="Q23" s="210"/>
      <c r="R23" s="210">
        <f t="shared" si="8"/>
        <v>0</v>
      </c>
      <c r="S23" s="99">
        <f t="shared" si="9"/>
        <v>1</v>
      </c>
      <c r="U23" s="208" t="s">
        <v>225</v>
      </c>
      <c r="V23" s="214">
        <v>177.02</v>
      </c>
      <c r="W23" s="214">
        <v>77.046099999999996</v>
      </c>
      <c r="X23" s="208"/>
      <c r="Y23" s="209"/>
      <c r="Z23" s="208" t="s">
        <v>225</v>
      </c>
      <c r="AA23" s="214">
        <v>658.08669999999995</v>
      </c>
      <c r="AB23" s="214">
        <v>665.08709999999996</v>
      </c>
      <c r="AC23" s="208"/>
    </row>
    <row r="24" spans="1:29" ht="20.100000000000001" customHeight="1">
      <c r="U24" s="215" t="s">
        <v>61</v>
      </c>
      <c r="V24" s="208"/>
      <c r="W24" s="208"/>
      <c r="X24" s="208"/>
      <c r="Y24" s="209"/>
      <c r="Z24" s="216" t="s">
        <v>61</v>
      </c>
      <c r="AA24" s="208"/>
      <c r="AB24" s="208"/>
      <c r="AC24" s="208"/>
    </row>
    <row r="25" spans="1:29" ht="20.100000000000001" customHeight="1">
      <c r="A25" s="452" t="s">
        <v>10</v>
      </c>
      <c r="B25" s="452"/>
      <c r="C25" s="452"/>
      <c r="D25" s="452"/>
      <c r="E25" s="452"/>
      <c r="F25" s="452"/>
      <c r="G25" s="452"/>
      <c r="H25" s="452"/>
      <c r="I25" s="452"/>
      <c r="K25" s="452" t="s">
        <v>16</v>
      </c>
      <c r="L25" s="452"/>
      <c r="M25" s="452"/>
      <c r="N25" s="452"/>
      <c r="O25" s="452"/>
      <c r="P25" s="452"/>
      <c r="Q25" s="452"/>
      <c r="R25" s="452"/>
      <c r="S25" s="452"/>
      <c r="U25" s="212" t="s">
        <v>10</v>
      </c>
      <c r="V25" s="212"/>
      <c r="W25" s="208"/>
      <c r="X25" s="208"/>
      <c r="Y25" s="209"/>
      <c r="Z25" s="212" t="s">
        <v>16</v>
      </c>
      <c r="AA25" s="212"/>
      <c r="AB25" s="208"/>
      <c r="AC25" s="208"/>
    </row>
    <row r="26" spans="1:29" ht="20.100000000000001" customHeight="1">
      <c r="A26" s="99" t="s">
        <v>183</v>
      </c>
      <c r="B26" s="13" t="s">
        <v>184</v>
      </c>
      <c r="C26" s="13" t="s">
        <v>238</v>
      </c>
      <c r="D26" s="13" t="s">
        <v>184</v>
      </c>
      <c r="E26" s="13" t="s">
        <v>239</v>
      </c>
      <c r="F26" s="13" t="s">
        <v>184</v>
      </c>
      <c r="G26" s="102" t="s">
        <v>240</v>
      </c>
      <c r="H26" s="102" t="s">
        <v>241</v>
      </c>
      <c r="I26" s="102" t="s">
        <v>242</v>
      </c>
      <c r="J26" s="100"/>
      <c r="K26" s="99" t="s">
        <v>183</v>
      </c>
      <c r="L26" s="13" t="s">
        <v>184</v>
      </c>
      <c r="M26" s="13" t="s">
        <v>238</v>
      </c>
      <c r="N26" s="13" t="s">
        <v>184</v>
      </c>
      <c r="O26" s="13" t="s">
        <v>239</v>
      </c>
      <c r="P26" s="13" t="s">
        <v>184</v>
      </c>
      <c r="Q26" s="102" t="s">
        <v>240</v>
      </c>
      <c r="R26" s="102" t="s">
        <v>241</v>
      </c>
      <c r="S26" s="102" t="s">
        <v>242</v>
      </c>
      <c r="U26" s="208" t="s">
        <v>183</v>
      </c>
      <c r="V26" s="208" t="s">
        <v>184</v>
      </c>
      <c r="W26" s="208" t="s">
        <v>184</v>
      </c>
      <c r="X26" s="208" t="s">
        <v>184</v>
      </c>
      <c r="Y26" s="213"/>
      <c r="Z26" s="208" t="s">
        <v>183</v>
      </c>
      <c r="AA26" s="208" t="s">
        <v>184</v>
      </c>
      <c r="AB26" s="208" t="s">
        <v>184</v>
      </c>
      <c r="AC26" s="208" t="s">
        <v>184</v>
      </c>
    </row>
    <row r="27" spans="1:29" s="98" customFormat="1" ht="20.100000000000001" customHeight="1">
      <c r="A27" s="99" t="s">
        <v>219</v>
      </c>
      <c r="B27" s="99"/>
      <c r="C27" s="99"/>
      <c r="D27" s="99"/>
      <c r="E27" s="99"/>
      <c r="F27" s="99"/>
      <c r="G27" s="210"/>
      <c r="H27" s="210">
        <f>C27+E27+G27</f>
        <v>0</v>
      </c>
      <c r="I27" s="99">
        <f>RANK(H27,H$27:H$34,0)</f>
        <v>1</v>
      </c>
      <c r="K27" s="99" t="str">
        <f t="shared" ref="K27:K34" si="10">A27</f>
        <v>ABINGDON</v>
      </c>
      <c r="L27" s="99"/>
      <c r="M27" s="99"/>
      <c r="N27" s="99"/>
      <c r="O27" s="99"/>
      <c r="P27" s="99"/>
      <c r="Q27" s="210"/>
      <c r="R27" s="210">
        <f>M27+O27+Q27</f>
        <v>0</v>
      </c>
      <c r="S27" s="99">
        <f>RANK(R27,R$27:R$34,0)</f>
        <v>1</v>
      </c>
      <c r="U27" s="208" t="s">
        <v>219</v>
      </c>
      <c r="V27" s="208">
        <v>33</v>
      </c>
      <c r="W27" s="208">
        <v>47</v>
      </c>
      <c r="X27" s="208"/>
      <c r="Y27" s="209"/>
      <c r="Z27" s="208" t="s">
        <v>219</v>
      </c>
      <c r="AA27" s="208">
        <v>40.5</v>
      </c>
      <c r="AB27" s="208">
        <v>57</v>
      </c>
      <c r="AC27" s="208"/>
    </row>
    <row r="28" spans="1:29" s="98" customFormat="1" ht="20.100000000000001" customHeight="1">
      <c r="A28" s="99" t="s">
        <v>220</v>
      </c>
      <c r="B28" s="99"/>
      <c r="C28" s="99"/>
      <c r="D28" s="99"/>
      <c r="E28" s="99"/>
      <c r="F28" s="99"/>
      <c r="G28" s="210"/>
      <c r="H28" s="210">
        <f t="shared" ref="H28:H34" si="11">C28+E28+G28</f>
        <v>0</v>
      </c>
      <c r="I28" s="99">
        <f t="shared" ref="I28:I34" si="12">RANK(H28,H$27:H$34,0)</f>
        <v>1</v>
      </c>
      <c r="K28" s="99" t="str">
        <f t="shared" si="10"/>
        <v>BANBURY</v>
      </c>
      <c r="L28" s="99"/>
      <c r="M28" s="99"/>
      <c r="N28" s="99"/>
      <c r="O28" s="99"/>
      <c r="P28" s="99"/>
      <c r="Q28" s="210"/>
      <c r="R28" s="210">
        <f t="shared" ref="R28:R34" si="13">M28+O28+Q28</f>
        <v>0</v>
      </c>
      <c r="S28" s="99">
        <f t="shared" ref="S28:S34" si="14">RANK(R28,R$27:R$34,0)</f>
        <v>1</v>
      </c>
      <c r="U28" s="208" t="s">
        <v>220</v>
      </c>
      <c r="V28" s="208">
        <v>99</v>
      </c>
      <c r="W28" s="208">
        <v>99</v>
      </c>
      <c r="X28" s="208"/>
      <c r="Y28" s="209"/>
      <c r="Z28" s="208" t="s">
        <v>220</v>
      </c>
      <c r="AA28" s="208">
        <v>111</v>
      </c>
      <c r="AB28" s="208">
        <v>135</v>
      </c>
      <c r="AC28" s="208"/>
    </row>
    <row r="29" spans="1:29" s="98" customFormat="1" ht="20.100000000000001" customHeight="1">
      <c r="A29" s="99" t="s">
        <v>221</v>
      </c>
      <c r="B29" s="99"/>
      <c r="C29" s="99"/>
      <c r="D29" s="99"/>
      <c r="E29" s="99"/>
      <c r="F29" s="99"/>
      <c r="G29" s="210"/>
      <c r="H29" s="210">
        <f t="shared" si="11"/>
        <v>0</v>
      </c>
      <c r="I29" s="99">
        <f t="shared" si="12"/>
        <v>1</v>
      </c>
      <c r="K29" s="99" t="str">
        <f t="shared" si="10"/>
        <v>BICESTER</v>
      </c>
      <c r="L29" s="99"/>
      <c r="M29" s="99"/>
      <c r="N29" s="99"/>
      <c r="O29" s="99"/>
      <c r="P29" s="99"/>
      <c r="Q29" s="210"/>
      <c r="R29" s="210">
        <f t="shared" si="13"/>
        <v>0</v>
      </c>
      <c r="S29" s="99">
        <f t="shared" si="14"/>
        <v>1</v>
      </c>
      <c r="U29" s="208" t="s">
        <v>221</v>
      </c>
      <c r="V29" s="208">
        <v>97</v>
      </c>
      <c r="W29" s="208">
        <v>55</v>
      </c>
      <c r="X29" s="208"/>
      <c r="Y29" s="209"/>
      <c r="Z29" s="208" t="s">
        <v>221</v>
      </c>
      <c r="AA29" s="208">
        <v>8</v>
      </c>
      <c r="AB29" s="208">
        <v>42</v>
      </c>
      <c r="AC29" s="208"/>
    </row>
    <row r="30" spans="1:29" s="98" customFormat="1" ht="20.100000000000001" customHeight="1">
      <c r="A30" s="99" t="s">
        <v>222</v>
      </c>
      <c r="B30" s="99"/>
      <c r="C30" s="99"/>
      <c r="D30" s="99"/>
      <c r="E30" s="99"/>
      <c r="F30" s="99"/>
      <c r="G30" s="210"/>
      <c r="H30" s="210">
        <f t="shared" si="11"/>
        <v>0</v>
      </c>
      <c r="I30" s="99">
        <f t="shared" si="12"/>
        <v>1</v>
      </c>
      <c r="K30" s="99" t="str">
        <f t="shared" si="10"/>
        <v>GORING &amp; WALLINGFORD</v>
      </c>
      <c r="L30" s="99"/>
      <c r="M30" s="99"/>
      <c r="N30" s="99"/>
      <c r="O30" s="99"/>
      <c r="P30" s="99"/>
      <c r="Q30" s="210"/>
      <c r="R30" s="210">
        <f t="shared" si="13"/>
        <v>0</v>
      </c>
      <c r="S30" s="99">
        <f t="shared" si="14"/>
        <v>1</v>
      </c>
      <c r="U30" s="208" t="s">
        <v>222</v>
      </c>
      <c r="V30" s="208">
        <v>46</v>
      </c>
      <c r="W30" s="208">
        <v>59</v>
      </c>
      <c r="X30" s="208"/>
      <c r="Y30" s="209"/>
      <c r="Z30" s="208" t="s">
        <v>222</v>
      </c>
      <c r="AA30" s="208">
        <v>36</v>
      </c>
      <c r="AB30" s="208">
        <v>101</v>
      </c>
      <c r="AC30" s="208"/>
    </row>
    <row r="31" spans="1:29" s="98" customFormat="1" ht="20.100000000000001" customHeight="1">
      <c r="A31" s="99" t="s">
        <v>216</v>
      </c>
      <c r="B31" s="99"/>
      <c r="C31" s="99"/>
      <c r="D31" s="99"/>
      <c r="E31" s="99"/>
      <c r="F31" s="99"/>
      <c r="G31" s="210"/>
      <c r="H31" s="210">
        <f t="shared" si="11"/>
        <v>0</v>
      </c>
      <c r="I31" s="99">
        <f t="shared" si="12"/>
        <v>1</v>
      </c>
      <c r="K31" s="99" t="str">
        <f t="shared" si="10"/>
        <v>OXFORD CITY</v>
      </c>
      <c r="L31" s="99"/>
      <c r="M31" s="99"/>
      <c r="N31" s="99"/>
      <c r="O31" s="99"/>
      <c r="P31" s="99"/>
      <c r="Q31" s="210"/>
      <c r="R31" s="210">
        <f t="shared" si="13"/>
        <v>0</v>
      </c>
      <c r="S31" s="99">
        <f t="shared" si="14"/>
        <v>1</v>
      </c>
      <c r="U31" s="208" t="s">
        <v>216</v>
      </c>
      <c r="V31" s="208">
        <v>139</v>
      </c>
      <c r="W31" s="208">
        <v>139</v>
      </c>
      <c r="X31" s="208"/>
      <c r="Y31" s="209"/>
      <c r="Z31" s="208" t="s">
        <v>216</v>
      </c>
      <c r="AA31" s="208">
        <v>80.5</v>
      </c>
      <c r="AB31" s="208">
        <v>106</v>
      </c>
      <c r="AC31" s="208"/>
    </row>
    <row r="32" spans="1:29" s="98" customFormat="1" ht="20.100000000000001" customHeight="1">
      <c r="A32" s="99" t="s">
        <v>223</v>
      </c>
      <c r="B32" s="99"/>
      <c r="C32" s="99"/>
      <c r="D32" s="99"/>
      <c r="E32" s="99"/>
      <c r="F32" s="99"/>
      <c r="G32" s="210"/>
      <c r="H32" s="210">
        <f t="shared" si="11"/>
        <v>0</v>
      </c>
      <c r="I32" s="99">
        <f t="shared" si="12"/>
        <v>1</v>
      </c>
      <c r="K32" s="99" t="str">
        <f t="shared" si="10"/>
        <v>RADLEY</v>
      </c>
      <c r="L32" s="99"/>
      <c r="M32" s="99"/>
      <c r="N32" s="99"/>
      <c r="O32" s="99"/>
      <c r="P32" s="99"/>
      <c r="Q32" s="210"/>
      <c r="R32" s="210">
        <f t="shared" si="13"/>
        <v>0</v>
      </c>
      <c r="S32" s="99">
        <f t="shared" si="14"/>
        <v>1</v>
      </c>
      <c r="U32" s="208" t="s">
        <v>223</v>
      </c>
      <c r="V32" s="208">
        <v>134</v>
      </c>
      <c r="W32" s="208">
        <v>142</v>
      </c>
      <c r="X32" s="208"/>
      <c r="Y32" s="209"/>
      <c r="Z32" s="208" t="s">
        <v>223</v>
      </c>
      <c r="AA32" s="208">
        <v>127.5</v>
      </c>
      <c r="AB32" s="208">
        <v>104</v>
      </c>
      <c r="AC32" s="208"/>
    </row>
    <row r="33" spans="1:29" s="98" customFormat="1" ht="20.100000000000001" customHeight="1">
      <c r="A33" s="99" t="s">
        <v>224</v>
      </c>
      <c r="B33" s="99"/>
      <c r="C33" s="99"/>
      <c r="D33" s="99"/>
      <c r="E33" s="99"/>
      <c r="F33" s="99"/>
      <c r="G33" s="210"/>
      <c r="H33" s="210">
        <f t="shared" si="11"/>
        <v>0</v>
      </c>
      <c r="I33" s="99">
        <f t="shared" si="12"/>
        <v>1</v>
      </c>
      <c r="K33" s="99" t="str">
        <f t="shared" si="10"/>
        <v>WHITE HORSE</v>
      </c>
      <c r="L33" s="99"/>
      <c r="M33" s="99"/>
      <c r="N33" s="99"/>
      <c r="O33" s="99"/>
      <c r="P33" s="99"/>
      <c r="Q33" s="210"/>
      <c r="R33" s="210">
        <f t="shared" si="13"/>
        <v>0</v>
      </c>
      <c r="S33" s="99">
        <f t="shared" si="14"/>
        <v>1</v>
      </c>
      <c r="U33" s="208" t="s">
        <v>224</v>
      </c>
      <c r="V33" s="208">
        <v>16.5</v>
      </c>
      <c r="W33" s="208">
        <v>44</v>
      </c>
      <c r="X33" s="208"/>
      <c r="Y33" s="209"/>
      <c r="Z33" s="208" t="s">
        <v>224</v>
      </c>
      <c r="AA33" s="208">
        <v>57.5</v>
      </c>
      <c r="AB33" s="208">
        <v>87</v>
      </c>
      <c r="AC33" s="208"/>
    </row>
    <row r="34" spans="1:29" s="98" customFormat="1" ht="20.100000000000001" customHeight="1">
      <c r="A34" s="99" t="s">
        <v>225</v>
      </c>
      <c r="B34" s="99"/>
      <c r="C34" s="99"/>
      <c r="D34" s="99"/>
      <c r="E34" s="99"/>
      <c r="F34" s="99"/>
      <c r="G34" s="210"/>
      <c r="H34" s="210">
        <f t="shared" si="11"/>
        <v>0</v>
      </c>
      <c r="I34" s="99">
        <f t="shared" si="12"/>
        <v>1</v>
      </c>
      <c r="K34" s="99" t="str">
        <f t="shared" si="10"/>
        <v>WITNEY</v>
      </c>
      <c r="L34" s="99"/>
      <c r="M34" s="99"/>
      <c r="N34" s="99"/>
      <c r="O34" s="99"/>
      <c r="P34" s="99"/>
      <c r="Q34" s="210"/>
      <c r="R34" s="210">
        <f t="shared" si="13"/>
        <v>0</v>
      </c>
      <c r="S34" s="99">
        <f t="shared" si="14"/>
        <v>1</v>
      </c>
      <c r="U34" s="208" t="s">
        <v>225</v>
      </c>
      <c r="V34" s="208">
        <v>43.5</v>
      </c>
      <c r="W34" s="208">
        <v>69</v>
      </c>
      <c r="X34" s="208"/>
      <c r="Y34" s="209"/>
      <c r="Z34" s="208" t="s">
        <v>225</v>
      </c>
      <c r="AA34" s="208">
        <v>34</v>
      </c>
      <c r="AB34" s="208">
        <v>55</v>
      </c>
      <c r="AC34" s="208"/>
    </row>
    <row r="35" spans="1:29" s="98" customFormat="1" ht="20.100000000000001" customHeight="1">
      <c r="A35" s="101"/>
      <c r="B35" s="101"/>
      <c r="U35" s="215" t="s">
        <v>61</v>
      </c>
      <c r="V35" s="208"/>
      <c r="W35" s="208"/>
      <c r="X35" s="208"/>
      <c r="Y35" s="209"/>
      <c r="Z35" s="216" t="s">
        <v>61</v>
      </c>
      <c r="AA35" s="208"/>
      <c r="AB35" s="208"/>
      <c r="AC35" s="208"/>
    </row>
    <row r="36" spans="1:29" s="98" customFormat="1" ht="20.100000000000001" customHeight="1">
      <c r="A36" s="452" t="s">
        <v>11</v>
      </c>
      <c r="B36" s="452"/>
      <c r="C36" s="452"/>
      <c r="D36" s="452"/>
      <c r="E36" s="452"/>
      <c r="F36" s="452"/>
      <c r="G36" s="452"/>
      <c r="H36" s="452"/>
      <c r="I36" s="452"/>
      <c r="J36" s="14"/>
      <c r="K36" s="452" t="s">
        <v>17</v>
      </c>
      <c r="L36" s="452"/>
      <c r="M36" s="452"/>
      <c r="N36" s="452"/>
      <c r="O36" s="452"/>
      <c r="P36" s="452"/>
      <c r="Q36" s="452"/>
      <c r="R36" s="452"/>
      <c r="S36" s="452"/>
      <c r="U36" s="212" t="s">
        <v>11</v>
      </c>
      <c r="V36" s="212"/>
      <c r="W36" s="208"/>
      <c r="X36" s="208"/>
      <c r="Y36" s="209"/>
      <c r="Z36" s="212" t="s">
        <v>17</v>
      </c>
      <c r="AA36" s="212"/>
      <c r="AB36" s="208"/>
      <c r="AC36" s="208"/>
    </row>
    <row r="37" spans="1:29" ht="20.100000000000001" customHeight="1">
      <c r="A37" s="99" t="s">
        <v>183</v>
      </c>
      <c r="B37" s="13" t="s">
        <v>184</v>
      </c>
      <c r="C37" s="13" t="s">
        <v>238</v>
      </c>
      <c r="D37" s="13" t="s">
        <v>184</v>
      </c>
      <c r="E37" s="13" t="s">
        <v>239</v>
      </c>
      <c r="F37" s="13" t="s">
        <v>184</v>
      </c>
      <c r="G37" s="102" t="s">
        <v>240</v>
      </c>
      <c r="H37" s="102" t="s">
        <v>241</v>
      </c>
      <c r="I37" s="102" t="s">
        <v>242</v>
      </c>
      <c r="J37" s="100"/>
      <c r="K37" s="99" t="s">
        <v>183</v>
      </c>
      <c r="L37" s="13" t="s">
        <v>184</v>
      </c>
      <c r="M37" s="13" t="s">
        <v>238</v>
      </c>
      <c r="N37" s="13" t="s">
        <v>184</v>
      </c>
      <c r="O37" s="13" t="s">
        <v>239</v>
      </c>
      <c r="P37" s="13" t="s">
        <v>184</v>
      </c>
      <c r="Q37" s="102" t="s">
        <v>240</v>
      </c>
      <c r="R37" s="102" t="s">
        <v>241</v>
      </c>
      <c r="S37" s="102" t="s">
        <v>242</v>
      </c>
      <c r="U37" s="208" t="s">
        <v>183</v>
      </c>
      <c r="V37" s="208" t="s">
        <v>184</v>
      </c>
      <c r="W37" s="208" t="s">
        <v>184</v>
      </c>
      <c r="X37" s="208" t="s">
        <v>184</v>
      </c>
      <c r="Y37" s="213"/>
      <c r="Z37" s="208" t="s">
        <v>183</v>
      </c>
      <c r="AA37" s="208" t="s">
        <v>184</v>
      </c>
      <c r="AB37" s="208" t="s">
        <v>184</v>
      </c>
      <c r="AC37" s="208" t="s">
        <v>184</v>
      </c>
    </row>
    <row r="38" spans="1:29" s="98" customFormat="1" ht="20.100000000000001" customHeight="1">
      <c r="A38" s="99" t="s">
        <v>219</v>
      </c>
      <c r="B38" s="99"/>
      <c r="C38" s="99"/>
      <c r="D38" s="99"/>
      <c r="E38" s="99"/>
      <c r="F38" s="99"/>
      <c r="G38" s="210"/>
      <c r="H38" s="210">
        <f>C38+E38+G38</f>
        <v>0</v>
      </c>
      <c r="I38" s="99">
        <f>RANK(H38,H$38:H$45,0)</f>
        <v>1</v>
      </c>
      <c r="K38" s="99" t="str">
        <f t="shared" ref="K38:K45" si="15">A38</f>
        <v>ABINGDON</v>
      </c>
      <c r="L38" s="99"/>
      <c r="M38" s="99"/>
      <c r="N38" s="99"/>
      <c r="O38" s="99"/>
      <c r="P38" s="99"/>
      <c r="Q38" s="210"/>
      <c r="R38" s="210">
        <f>M38+O38+Q38</f>
        <v>0</v>
      </c>
      <c r="S38" s="99">
        <f>RANK(R38,R$38:R$45,0)</f>
        <v>1</v>
      </c>
      <c r="U38" s="208" t="s">
        <v>219</v>
      </c>
      <c r="V38" s="208">
        <v>62</v>
      </c>
      <c r="W38" s="208">
        <v>66</v>
      </c>
      <c r="X38" s="208"/>
      <c r="Y38" s="209"/>
      <c r="Z38" s="208" t="s">
        <v>219</v>
      </c>
      <c r="AA38" s="208">
        <v>25</v>
      </c>
      <c r="AB38" s="208">
        <v>23</v>
      </c>
      <c r="AC38" s="208"/>
    </row>
    <row r="39" spans="1:29" s="98" customFormat="1" ht="20.100000000000001" customHeight="1">
      <c r="A39" s="99" t="s">
        <v>220</v>
      </c>
      <c r="B39" s="99"/>
      <c r="C39" s="99"/>
      <c r="D39" s="99"/>
      <c r="E39" s="99"/>
      <c r="F39" s="99"/>
      <c r="G39" s="210"/>
      <c r="H39" s="210">
        <f t="shared" ref="H39:H45" si="16">C39+E39+G39</f>
        <v>0</v>
      </c>
      <c r="I39" s="99">
        <f t="shared" ref="I39:I45" si="17">RANK(H39,H$38:H$45,0)</f>
        <v>1</v>
      </c>
      <c r="K39" s="99" t="str">
        <f t="shared" si="15"/>
        <v>BANBURY</v>
      </c>
      <c r="L39" s="99"/>
      <c r="M39" s="99"/>
      <c r="N39" s="99"/>
      <c r="O39" s="99"/>
      <c r="P39" s="99"/>
      <c r="Q39" s="210"/>
      <c r="R39" s="210">
        <f t="shared" ref="R39:R45" si="18">M39+O39+Q39</f>
        <v>0</v>
      </c>
      <c r="S39" s="99">
        <f t="shared" ref="S39:S45" si="19">RANK(R39,R$38:R$45,0)</f>
        <v>1</v>
      </c>
      <c r="U39" s="208" t="s">
        <v>220</v>
      </c>
      <c r="V39" s="208">
        <v>125</v>
      </c>
      <c r="W39" s="208">
        <v>153</v>
      </c>
      <c r="X39" s="208"/>
      <c r="Y39" s="209"/>
      <c r="Z39" s="208" t="s">
        <v>220</v>
      </c>
      <c r="AA39" s="208">
        <v>111</v>
      </c>
      <c r="AB39" s="208">
        <v>101</v>
      </c>
      <c r="AC39" s="208"/>
    </row>
    <row r="40" spans="1:29" s="98" customFormat="1" ht="20.100000000000001" customHeight="1">
      <c r="A40" s="99" t="s">
        <v>221</v>
      </c>
      <c r="B40" s="99"/>
      <c r="C40" s="99"/>
      <c r="D40" s="99"/>
      <c r="E40" s="99"/>
      <c r="F40" s="99"/>
      <c r="G40" s="210"/>
      <c r="H40" s="210">
        <f t="shared" si="16"/>
        <v>0</v>
      </c>
      <c r="I40" s="99">
        <f t="shared" si="17"/>
        <v>1</v>
      </c>
      <c r="K40" s="99" t="str">
        <f t="shared" si="15"/>
        <v>BICESTER</v>
      </c>
      <c r="L40" s="99"/>
      <c r="M40" s="99"/>
      <c r="N40" s="99"/>
      <c r="O40" s="99"/>
      <c r="P40" s="99"/>
      <c r="Q40" s="210"/>
      <c r="R40" s="210">
        <f t="shared" si="18"/>
        <v>0</v>
      </c>
      <c r="S40" s="99">
        <f t="shared" si="19"/>
        <v>1</v>
      </c>
      <c r="U40" s="208" t="s">
        <v>221</v>
      </c>
      <c r="V40" s="208">
        <v>66</v>
      </c>
      <c r="W40" s="208">
        <v>58</v>
      </c>
      <c r="X40" s="208"/>
      <c r="Y40" s="209"/>
      <c r="Z40" s="208" t="s">
        <v>221</v>
      </c>
      <c r="AA40" s="208">
        <v>71</v>
      </c>
      <c r="AB40" s="208">
        <v>92</v>
      </c>
      <c r="AC40" s="208"/>
    </row>
    <row r="41" spans="1:29" s="98" customFormat="1" ht="20.100000000000001" customHeight="1">
      <c r="A41" s="99" t="s">
        <v>222</v>
      </c>
      <c r="B41" s="99"/>
      <c r="C41" s="99"/>
      <c r="D41" s="99"/>
      <c r="E41" s="99"/>
      <c r="F41" s="99"/>
      <c r="G41" s="210"/>
      <c r="H41" s="210">
        <f t="shared" si="16"/>
        <v>0</v>
      </c>
      <c r="I41" s="99">
        <f t="shared" si="17"/>
        <v>1</v>
      </c>
      <c r="K41" s="99" t="str">
        <f t="shared" si="15"/>
        <v>GORING &amp; WALLINGFORD</v>
      </c>
      <c r="L41" s="99"/>
      <c r="M41" s="99"/>
      <c r="N41" s="99"/>
      <c r="O41" s="99"/>
      <c r="P41" s="99"/>
      <c r="Q41" s="210"/>
      <c r="R41" s="210">
        <f t="shared" si="18"/>
        <v>0</v>
      </c>
      <c r="S41" s="99">
        <f t="shared" si="19"/>
        <v>1</v>
      </c>
      <c r="U41" s="208" t="s">
        <v>222</v>
      </c>
      <c r="V41" s="208">
        <v>25</v>
      </c>
      <c r="W41" s="208">
        <v>26</v>
      </c>
      <c r="X41" s="208"/>
      <c r="Y41" s="209"/>
      <c r="Z41" s="208" t="s">
        <v>222</v>
      </c>
      <c r="AA41" s="208">
        <v>0</v>
      </c>
      <c r="AB41" s="208">
        <v>58</v>
      </c>
      <c r="AC41" s="208"/>
    </row>
    <row r="42" spans="1:29" s="98" customFormat="1" ht="20.100000000000001" customHeight="1">
      <c r="A42" s="99" t="s">
        <v>216</v>
      </c>
      <c r="B42" s="99"/>
      <c r="C42" s="99"/>
      <c r="D42" s="99"/>
      <c r="E42" s="99"/>
      <c r="F42" s="99"/>
      <c r="G42" s="210"/>
      <c r="H42" s="210">
        <f t="shared" si="16"/>
        <v>0</v>
      </c>
      <c r="I42" s="99">
        <f t="shared" si="17"/>
        <v>1</v>
      </c>
      <c r="K42" s="99" t="str">
        <f t="shared" si="15"/>
        <v>OXFORD CITY</v>
      </c>
      <c r="L42" s="99"/>
      <c r="M42" s="99"/>
      <c r="N42" s="99"/>
      <c r="O42" s="99"/>
      <c r="P42" s="99"/>
      <c r="Q42" s="210"/>
      <c r="R42" s="210">
        <f t="shared" si="18"/>
        <v>0</v>
      </c>
      <c r="S42" s="99">
        <f t="shared" si="19"/>
        <v>1</v>
      </c>
      <c r="U42" s="208" t="s">
        <v>216</v>
      </c>
      <c r="V42" s="208">
        <v>97</v>
      </c>
      <c r="W42" s="208">
        <v>31</v>
      </c>
      <c r="X42" s="208"/>
      <c r="Y42" s="209"/>
      <c r="Z42" s="208" t="s">
        <v>216</v>
      </c>
      <c r="AA42" s="208">
        <v>139</v>
      </c>
      <c r="AB42" s="208">
        <v>108</v>
      </c>
      <c r="AC42" s="208"/>
    </row>
    <row r="43" spans="1:29" s="98" customFormat="1" ht="20.100000000000001" customHeight="1">
      <c r="A43" s="99" t="s">
        <v>223</v>
      </c>
      <c r="B43" s="99"/>
      <c r="C43" s="99"/>
      <c r="D43" s="99"/>
      <c r="E43" s="99"/>
      <c r="F43" s="99"/>
      <c r="G43" s="210"/>
      <c r="H43" s="210">
        <f t="shared" si="16"/>
        <v>0</v>
      </c>
      <c r="I43" s="99">
        <f t="shared" si="17"/>
        <v>1</v>
      </c>
      <c r="K43" s="99" t="str">
        <f t="shared" si="15"/>
        <v>RADLEY</v>
      </c>
      <c r="L43" s="99"/>
      <c r="M43" s="99"/>
      <c r="N43" s="99"/>
      <c r="O43" s="99"/>
      <c r="P43" s="99"/>
      <c r="Q43" s="210"/>
      <c r="R43" s="210">
        <f t="shared" si="18"/>
        <v>0</v>
      </c>
      <c r="S43" s="99">
        <f t="shared" si="19"/>
        <v>1</v>
      </c>
      <c r="U43" s="208" t="s">
        <v>223</v>
      </c>
      <c r="V43" s="208">
        <v>153</v>
      </c>
      <c r="W43" s="208">
        <v>119</v>
      </c>
      <c r="X43" s="208"/>
      <c r="Y43" s="209"/>
      <c r="Z43" s="208" t="s">
        <v>223</v>
      </c>
      <c r="AA43" s="208">
        <v>82</v>
      </c>
      <c r="AB43" s="208">
        <v>97</v>
      </c>
      <c r="AC43" s="208"/>
    </row>
    <row r="44" spans="1:29" s="98" customFormat="1" ht="20.100000000000001" customHeight="1">
      <c r="A44" s="99" t="s">
        <v>224</v>
      </c>
      <c r="B44" s="99"/>
      <c r="C44" s="99"/>
      <c r="D44" s="99"/>
      <c r="E44" s="99"/>
      <c r="F44" s="99"/>
      <c r="G44" s="210"/>
      <c r="H44" s="210">
        <f t="shared" si="16"/>
        <v>0</v>
      </c>
      <c r="I44" s="99">
        <f t="shared" si="17"/>
        <v>1</v>
      </c>
      <c r="K44" s="99" t="str">
        <f t="shared" si="15"/>
        <v>WHITE HORSE</v>
      </c>
      <c r="L44" s="99"/>
      <c r="M44" s="99"/>
      <c r="N44" s="99"/>
      <c r="O44" s="99"/>
      <c r="P44" s="99"/>
      <c r="Q44" s="210"/>
      <c r="R44" s="210">
        <f t="shared" si="18"/>
        <v>0</v>
      </c>
      <c r="S44" s="99">
        <f t="shared" si="19"/>
        <v>1</v>
      </c>
      <c r="U44" s="208" t="s">
        <v>224</v>
      </c>
      <c r="V44" s="208">
        <v>25</v>
      </c>
      <c r="W44" s="208">
        <v>74</v>
      </c>
      <c r="X44" s="208"/>
      <c r="Y44" s="209"/>
      <c r="Z44" s="208" t="s">
        <v>224</v>
      </c>
      <c r="AA44" s="208">
        <v>37</v>
      </c>
      <c r="AB44" s="208">
        <v>49</v>
      </c>
      <c r="AC44" s="208"/>
    </row>
    <row r="45" spans="1:29" s="98" customFormat="1" ht="20.100000000000001" customHeight="1">
      <c r="A45" s="99" t="s">
        <v>225</v>
      </c>
      <c r="B45" s="99"/>
      <c r="C45" s="99"/>
      <c r="D45" s="99"/>
      <c r="E45" s="99"/>
      <c r="F45" s="99"/>
      <c r="G45" s="210"/>
      <c r="H45" s="210">
        <f t="shared" si="16"/>
        <v>0</v>
      </c>
      <c r="I45" s="99">
        <f t="shared" si="17"/>
        <v>1</v>
      </c>
      <c r="K45" s="99" t="str">
        <f t="shared" si="15"/>
        <v>WITNEY</v>
      </c>
      <c r="L45" s="99"/>
      <c r="M45" s="99"/>
      <c r="N45" s="99"/>
      <c r="O45" s="99"/>
      <c r="P45" s="99"/>
      <c r="Q45" s="210"/>
      <c r="R45" s="210">
        <f t="shared" si="18"/>
        <v>0</v>
      </c>
      <c r="S45" s="99">
        <f t="shared" si="19"/>
        <v>1</v>
      </c>
      <c r="U45" s="208" t="s">
        <v>225</v>
      </c>
      <c r="V45" s="208">
        <v>51</v>
      </c>
      <c r="W45" s="208">
        <v>22</v>
      </c>
      <c r="X45" s="208"/>
      <c r="Y45" s="209"/>
      <c r="Z45" s="208" t="s">
        <v>225</v>
      </c>
      <c r="AA45" s="208">
        <v>95</v>
      </c>
      <c r="AB45" s="208">
        <v>89</v>
      </c>
      <c r="AC45" s="208"/>
    </row>
    <row r="46" spans="1:29" s="98" customFormat="1" ht="20.100000000000001" customHeight="1">
      <c r="A46" s="101"/>
      <c r="B46" s="101"/>
      <c r="U46" s="215" t="s">
        <v>61</v>
      </c>
      <c r="V46" s="208"/>
      <c r="W46" s="208"/>
      <c r="X46" s="208"/>
      <c r="Y46" s="209"/>
      <c r="Z46" s="216" t="s">
        <v>61</v>
      </c>
      <c r="AA46" s="208"/>
      <c r="AB46" s="208"/>
      <c r="AC46" s="208"/>
    </row>
    <row r="47" spans="1:29" s="98" customFormat="1" ht="20.100000000000001" customHeight="1">
      <c r="A47" s="452" t="s">
        <v>12</v>
      </c>
      <c r="B47" s="452"/>
      <c r="C47" s="452"/>
      <c r="D47" s="452"/>
      <c r="E47" s="452"/>
      <c r="F47" s="452"/>
      <c r="G47" s="452"/>
      <c r="H47" s="452"/>
      <c r="I47" s="452"/>
      <c r="J47" s="14"/>
      <c r="K47" s="452" t="s">
        <v>18</v>
      </c>
      <c r="L47" s="452"/>
      <c r="M47" s="452"/>
      <c r="N47" s="452"/>
      <c r="O47" s="452"/>
      <c r="P47" s="452"/>
      <c r="Q47" s="452"/>
      <c r="R47" s="452"/>
      <c r="S47" s="452"/>
      <c r="U47" s="212" t="s">
        <v>12</v>
      </c>
      <c r="V47" s="212"/>
      <c r="W47" s="208"/>
      <c r="X47" s="208"/>
      <c r="Y47" s="209"/>
      <c r="Z47" s="212" t="s">
        <v>18</v>
      </c>
      <c r="AA47" s="212"/>
      <c r="AB47" s="208"/>
      <c r="AC47" s="208"/>
    </row>
    <row r="48" spans="1:29" ht="20.100000000000001" customHeight="1">
      <c r="A48" s="99" t="s">
        <v>183</v>
      </c>
      <c r="B48" s="13" t="s">
        <v>184</v>
      </c>
      <c r="C48" s="13" t="s">
        <v>238</v>
      </c>
      <c r="D48" s="13" t="s">
        <v>184</v>
      </c>
      <c r="E48" s="13" t="s">
        <v>239</v>
      </c>
      <c r="F48" s="13" t="s">
        <v>184</v>
      </c>
      <c r="G48" s="102" t="s">
        <v>240</v>
      </c>
      <c r="H48" s="102" t="s">
        <v>241</v>
      </c>
      <c r="I48" s="102" t="s">
        <v>242</v>
      </c>
      <c r="J48" s="100"/>
      <c r="K48" s="99" t="s">
        <v>183</v>
      </c>
      <c r="L48" s="13" t="s">
        <v>184</v>
      </c>
      <c r="M48" s="13" t="s">
        <v>238</v>
      </c>
      <c r="N48" s="13" t="s">
        <v>184</v>
      </c>
      <c r="O48" s="13" t="s">
        <v>239</v>
      </c>
      <c r="P48" s="13" t="s">
        <v>184</v>
      </c>
      <c r="Q48" s="102" t="s">
        <v>240</v>
      </c>
      <c r="R48" s="102" t="s">
        <v>241</v>
      </c>
      <c r="S48" s="102" t="s">
        <v>242</v>
      </c>
      <c r="U48" s="208" t="s">
        <v>183</v>
      </c>
      <c r="V48" s="208" t="s">
        <v>184</v>
      </c>
      <c r="W48" s="208" t="s">
        <v>184</v>
      </c>
      <c r="X48" s="208" t="s">
        <v>184</v>
      </c>
      <c r="Y48" s="213"/>
      <c r="Z48" s="208" t="s">
        <v>183</v>
      </c>
      <c r="AA48" s="208" t="s">
        <v>184</v>
      </c>
      <c r="AB48" s="208" t="s">
        <v>184</v>
      </c>
      <c r="AC48" s="208" t="s">
        <v>184</v>
      </c>
    </row>
    <row r="49" spans="1:29" s="98" customFormat="1" ht="20.100000000000001" customHeight="1">
      <c r="A49" s="99" t="s">
        <v>219</v>
      </c>
      <c r="B49" s="99"/>
      <c r="C49" s="99"/>
      <c r="D49" s="99"/>
      <c r="E49" s="99"/>
      <c r="F49" s="99"/>
      <c r="G49" s="210"/>
      <c r="H49" s="210">
        <f>C49+E49+G49</f>
        <v>0</v>
      </c>
      <c r="I49" s="99">
        <f>RANK(H49,H$49:H$56,0)</f>
        <v>1</v>
      </c>
      <c r="K49" s="99" t="str">
        <f t="shared" ref="K49:K56" si="20">A49</f>
        <v>ABINGDON</v>
      </c>
      <c r="L49" s="99"/>
      <c r="M49" s="99"/>
      <c r="N49" s="99"/>
      <c r="O49" s="99"/>
      <c r="P49" s="99"/>
      <c r="Q49" s="210"/>
      <c r="R49" s="210">
        <f>M49+O49+Q49</f>
        <v>0</v>
      </c>
      <c r="S49" s="99">
        <f>RANK(R49,R$49:R$56,0)</f>
        <v>1</v>
      </c>
      <c r="U49" s="208" t="s">
        <v>219</v>
      </c>
      <c r="V49" s="208">
        <v>106</v>
      </c>
      <c r="W49" s="208">
        <v>89</v>
      </c>
      <c r="X49" s="208"/>
      <c r="Y49" s="209"/>
      <c r="Z49" s="208" t="s">
        <v>219</v>
      </c>
      <c r="AA49" s="208">
        <v>74</v>
      </c>
      <c r="AB49" s="208">
        <v>102</v>
      </c>
      <c r="AC49" s="208"/>
    </row>
    <row r="50" spans="1:29" s="98" customFormat="1" ht="20.100000000000001" customHeight="1">
      <c r="A50" s="99" t="s">
        <v>220</v>
      </c>
      <c r="B50" s="99"/>
      <c r="C50" s="99"/>
      <c r="D50" s="99"/>
      <c r="E50" s="99"/>
      <c r="F50" s="99"/>
      <c r="G50" s="210"/>
      <c r="H50" s="210">
        <f t="shared" ref="H50:H56" si="21">C50+E50+G50</f>
        <v>0</v>
      </c>
      <c r="I50" s="99">
        <f t="shared" ref="I50:I56" si="22">RANK(H50,H$49:H$56,0)</f>
        <v>1</v>
      </c>
      <c r="K50" s="99" t="str">
        <f t="shared" si="20"/>
        <v>BANBURY</v>
      </c>
      <c r="L50" s="99"/>
      <c r="M50" s="99"/>
      <c r="N50" s="99"/>
      <c r="O50" s="99"/>
      <c r="P50" s="99"/>
      <c r="Q50" s="210"/>
      <c r="R50" s="210">
        <f t="shared" ref="R50:R56" si="23">M50+O50+Q50</f>
        <v>0</v>
      </c>
      <c r="S50" s="99">
        <f t="shared" ref="S50:S56" si="24">RANK(R50,R$49:R$56,0)</f>
        <v>1</v>
      </c>
      <c r="U50" s="208" t="s">
        <v>220</v>
      </c>
      <c r="V50" s="208">
        <v>105</v>
      </c>
      <c r="W50" s="208">
        <v>89</v>
      </c>
      <c r="X50" s="208"/>
      <c r="Y50" s="209"/>
      <c r="Z50" s="208" t="s">
        <v>220</v>
      </c>
      <c r="AA50" s="208">
        <v>6</v>
      </c>
      <c r="AB50" s="208">
        <v>87</v>
      </c>
      <c r="AC50" s="208"/>
    </row>
    <row r="51" spans="1:29" s="98" customFormat="1" ht="20.100000000000001" customHeight="1">
      <c r="A51" s="99" t="s">
        <v>221</v>
      </c>
      <c r="B51" s="99"/>
      <c r="C51" s="99"/>
      <c r="D51" s="99"/>
      <c r="E51" s="99"/>
      <c r="F51" s="99"/>
      <c r="G51" s="210"/>
      <c r="H51" s="210">
        <f t="shared" si="21"/>
        <v>0</v>
      </c>
      <c r="I51" s="99">
        <f t="shared" si="22"/>
        <v>1</v>
      </c>
      <c r="K51" s="99" t="str">
        <f t="shared" si="20"/>
        <v>BICESTER</v>
      </c>
      <c r="L51" s="99"/>
      <c r="M51" s="99"/>
      <c r="N51" s="99"/>
      <c r="O51" s="99"/>
      <c r="P51" s="99"/>
      <c r="Q51" s="210"/>
      <c r="R51" s="210">
        <f t="shared" si="23"/>
        <v>0</v>
      </c>
      <c r="S51" s="99">
        <f t="shared" si="24"/>
        <v>1</v>
      </c>
      <c r="U51" s="208" t="s">
        <v>221</v>
      </c>
      <c r="V51" s="208">
        <v>11</v>
      </c>
      <c r="W51" s="208">
        <v>37</v>
      </c>
      <c r="X51" s="208"/>
      <c r="Y51" s="209"/>
      <c r="Z51" s="208" t="s">
        <v>221</v>
      </c>
      <c r="AA51" s="208">
        <v>16</v>
      </c>
      <c r="AB51" s="208">
        <v>45</v>
      </c>
      <c r="AC51" s="208"/>
    </row>
    <row r="52" spans="1:29" s="98" customFormat="1" ht="20.100000000000001" customHeight="1">
      <c r="A52" s="99" t="s">
        <v>222</v>
      </c>
      <c r="B52" s="99"/>
      <c r="C52" s="99"/>
      <c r="D52" s="99"/>
      <c r="E52" s="99"/>
      <c r="F52" s="99"/>
      <c r="G52" s="210"/>
      <c r="H52" s="210">
        <f t="shared" si="21"/>
        <v>0</v>
      </c>
      <c r="I52" s="99">
        <f t="shared" si="22"/>
        <v>1</v>
      </c>
      <c r="K52" s="99" t="str">
        <f t="shared" si="20"/>
        <v>GORING &amp; WALLINGFORD</v>
      </c>
      <c r="L52" s="99"/>
      <c r="M52" s="99"/>
      <c r="N52" s="99"/>
      <c r="O52" s="99"/>
      <c r="P52" s="99"/>
      <c r="Q52" s="210"/>
      <c r="R52" s="210">
        <f t="shared" si="23"/>
        <v>0</v>
      </c>
      <c r="S52" s="99">
        <f>RANK(R52,R$49:R$56,0)</f>
        <v>1</v>
      </c>
      <c r="U52" s="208" t="s">
        <v>222</v>
      </c>
      <c r="V52" s="208">
        <v>24</v>
      </c>
      <c r="W52" s="208">
        <v>0</v>
      </c>
      <c r="X52" s="208"/>
      <c r="Y52" s="209"/>
      <c r="Z52" s="208" t="s">
        <v>222</v>
      </c>
      <c r="AA52" s="208">
        <v>0</v>
      </c>
      <c r="AB52" s="208">
        <v>0</v>
      </c>
      <c r="AC52" s="208"/>
    </row>
    <row r="53" spans="1:29" s="98" customFormat="1" ht="20.100000000000001" customHeight="1">
      <c r="A53" s="99" t="s">
        <v>216</v>
      </c>
      <c r="B53" s="99"/>
      <c r="C53" s="99"/>
      <c r="D53" s="99"/>
      <c r="E53" s="99"/>
      <c r="F53" s="99"/>
      <c r="G53" s="210"/>
      <c r="H53" s="210">
        <f t="shared" si="21"/>
        <v>0</v>
      </c>
      <c r="I53" s="99">
        <f t="shared" si="22"/>
        <v>1</v>
      </c>
      <c r="K53" s="99" t="str">
        <f t="shared" si="20"/>
        <v>OXFORD CITY</v>
      </c>
      <c r="L53" s="99"/>
      <c r="M53" s="99"/>
      <c r="N53" s="99"/>
      <c r="O53" s="99"/>
      <c r="P53" s="99"/>
      <c r="Q53" s="210"/>
      <c r="R53" s="210">
        <f t="shared" si="23"/>
        <v>0</v>
      </c>
      <c r="S53" s="99">
        <f t="shared" si="24"/>
        <v>1</v>
      </c>
      <c r="U53" s="208" t="s">
        <v>216</v>
      </c>
      <c r="V53" s="208">
        <v>95</v>
      </c>
      <c r="W53" s="208">
        <v>87</v>
      </c>
      <c r="X53" s="208"/>
      <c r="Y53" s="209"/>
      <c r="Z53" s="208" t="s">
        <v>216</v>
      </c>
      <c r="AA53" s="208">
        <v>113</v>
      </c>
      <c r="AB53" s="208">
        <v>62</v>
      </c>
      <c r="AC53" s="208"/>
    </row>
    <row r="54" spans="1:29" s="98" customFormat="1" ht="20.100000000000001" customHeight="1">
      <c r="A54" s="99" t="s">
        <v>223</v>
      </c>
      <c r="B54" s="99"/>
      <c r="C54" s="99"/>
      <c r="D54" s="99"/>
      <c r="E54" s="99"/>
      <c r="F54" s="99"/>
      <c r="G54" s="210"/>
      <c r="H54" s="210">
        <f t="shared" si="21"/>
        <v>0</v>
      </c>
      <c r="I54" s="99">
        <f t="shared" si="22"/>
        <v>1</v>
      </c>
      <c r="K54" s="99" t="str">
        <f t="shared" si="20"/>
        <v>RADLEY</v>
      </c>
      <c r="L54" s="99"/>
      <c r="M54" s="99"/>
      <c r="N54" s="99"/>
      <c r="O54" s="99"/>
      <c r="P54" s="99"/>
      <c r="Q54" s="210"/>
      <c r="R54" s="210">
        <f t="shared" si="23"/>
        <v>0</v>
      </c>
      <c r="S54" s="99">
        <f t="shared" si="24"/>
        <v>1</v>
      </c>
      <c r="U54" s="208" t="s">
        <v>223</v>
      </c>
      <c r="V54" s="208">
        <v>153</v>
      </c>
      <c r="W54" s="208">
        <v>118</v>
      </c>
      <c r="X54" s="208"/>
      <c r="Y54" s="209"/>
      <c r="Z54" s="208" t="s">
        <v>223</v>
      </c>
      <c r="AA54" s="208">
        <v>142</v>
      </c>
      <c r="AB54" s="208">
        <v>122</v>
      </c>
      <c r="AC54" s="208"/>
    </row>
    <row r="55" spans="1:29" s="98" customFormat="1" ht="20.100000000000001" customHeight="1">
      <c r="A55" s="99" t="s">
        <v>224</v>
      </c>
      <c r="B55" s="99"/>
      <c r="C55" s="99"/>
      <c r="D55" s="99"/>
      <c r="E55" s="99"/>
      <c r="F55" s="99"/>
      <c r="G55" s="210"/>
      <c r="H55" s="210">
        <f t="shared" si="21"/>
        <v>0</v>
      </c>
      <c r="I55" s="99">
        <f t="shared" si="22"/>
        <v>1</v>
      </c>
      <c r="K55" s="99" t="str">
        <f t="shared" si="20"/>
        <v>WHITE HORSE</v>
      </c>
      <c r="L55" s="99"/>
      <c r="M55" s="99"/>
      <c r="N55" s="99"/>
      <c r="O55" s="99"/>
      <c r="P55" s="99"/>
      <c r="Q55" s="210"/>
      <c r="R55" s="210">
        <f t="shared" si="23"/>
        <v>0</v>
      </c>
      <c r="S55" s="99">
        <f t="shared" si="24"/>
        <v>1</v>
      </c>
      <c r="U55" s="208" t="s">
        <v>224</v>
      </c>
      <c r="V55" s="208">
        <v>25</v>
      </c>
      <c r="W55" s="208">
        <v>12</v>
      </c>
      <c r="X55" s="208"/>
      <c r="Y55" s="209"/>
      <c r="Z55" s="208" t="s">
        <v>224</v>
      </c>
      <c r="AA55" s="208">
        <v>30</v>
      </c>
      <c r="AB55" s="208">
        <v>20</v>
      </c>
      <c r="AC55" s="208"/>
    </row>
    <row r="56" spans="1:29" s="98" customFormat="1" ht="20.100000000000001" customHeight="1">
      <c r="A56" s="99" t="s">
        <v>225</v>
      </c>
      <c r="B56" s="99"/>
      <c r="C56" s="99"/>
      <c r="D56" s="99"/>
      <c r="E56" s="99"/>
      <c r="F56" s="99"/>
      <c r="G56" s="210"/>
      <c r="H56" s="210">
        <f t="shared" si="21"/>
        <v>0</v>
      </c>
      <c r="I56" s="99">
        <f t="shared" si="22"/>
        <v>1</v>
      </c>
      <c r="K56" s="99" t="str">
        <f t="shared" si="20"/>
        <v>WITNEY</v>
      </c>
      <c r="L56" s="99"/>
      <c r="M56" s="99"/>
      <c r="N56" s="99"/>
      <c r="O56" s="99"/>
      <c r="P56" s="99"/>
      <c r="Q56" s="210"/>
      <c r="R56" s="210">
        <f t="shared" si="23"/>
        <v>0</v>
      </c>
      <c r="S56" s="99">
        <f t="shared" si="24"/>
        <v>1</v>
      </c>
      <c r="U56" s="208" t="s">
        <v>225</v>
      </c>
      <c r="V56" s="208">
        <v>15</v>
      </c>
      <c r="W56" s="208">
        <v>14</v>
      </c>
      <c r="X56" s="208"/>
      <c r="Y56" s="209"/>
      <c r="Z56" s="208" t="s">
        <v>225</v>
      </c>
      <c r="AA56" s="208">
        <v>41</v>
      </c>
      <c r="AB56" s="208">
        <v>35</v>
      </c>
      <c r="AC56" s="208"/>
    </row>
    <row r="57" spans="1:29" ht="20.100000000000001" customHeight="1"/>
    <row r="58" spans="1:29" s="98" customFormat="1" ht="20.100000000000001" customHeight="1">
      <c r="A58" s="452" t="s">
        <v>243</v>
      </c>
      <c r="B58" s="452"/>
      <c r="C58" s="452"/>
      <c r="D58" s="452"/>
      <c r="E58" s="452"/>
      <c r="F58" s="452"/>
      <c r="G58" s="452"/>
      <c r="H58" s="452"/>
      <c r="I58" s="452"/>
      <c r="J58" s="14"/>
      <c r="K58" s="452" t="s">
        <v>244</v>
      </c>
      <c r="L58" s="452"/>
      <c r="M58" s="452"/>
      <c r="N58" s="452"/>
      <c r="O58" s="452"/>
      <c r="P58" s="452"/>
      <c r="Q58" s="452"/>
      <c r="R58" s="452"/>
      <c r="S58" s="452"/>
    </row>
    <row r="59" spans="1:29" ht="20.100000000000001" customHeight="1">
      <c r="A59" s="99" t="s">
        <v>183</v>
      </c>
      <c r="B59" s="13" t="s">
        <v>184</v>
      </c>
      <c r="C59" s="13" t="s">
        <v>238</v>
      </c>
      <c r="D59" s="13" t="s">
        <v>184</v>
      </c>
      <c r="E59" s="13" t="s">
        <v>239</v>
      </c>
      <c r="F59" s="13" t="s">
        <v>184</v>
      </c>
      <c r="G59" s="102" t="s">
        <v>240</v>
      </c>
      <c r="H59" s="102" t="s">
        <v>241</v>
      </c>
      <c r="I59" s="102" t="s">
        <v>242</v>
      </c>
      <c r="J59" s="100"/>
      <c r="K59" s="99" t="s">
        <v>183</v>
      </c>
      <c r="L59" s="13" t="s">
        <v>184</v>
      </c>
      <c r="M59" s="13" t="s">
        <v>238</v>
      </c>
      <c r="N59" s="13" t="s">
        <v>184</v>
      </c>
      <c r="O59" s="13" t="s">
        <v>239</v>
      </c>
      <c r="P59" s="13" t="s">
        <v>184</v>
      </c>
      <c r="Q59" s="102" t="s">
        <v>240</v>
      </c>
      <c r="R59" s="102" t="s">
        <v>241</v>
      </c>
      <c r="S59" s="102" t="s">
        <v>242</v>
      </c>
      <c r="U59" s="208" t="s">
        <v>183</v>
      </c>
      <c r="V59" s="208" t="s">
        <v>184</v>
      </c>
      <c r="W59" s="208" t="s">
        <v>184</v>
      </c>
      <c r="X59" s="208" t="s">
        <v>184</v>
      </c>
      <c r="Y59" s="213"/>
      <c r="Z59" s="208" t="s">
        <v>183</v>
      </c>
      <c r="AA59" s="208" t="s">
        <v>184</v>
      </c>
      <c r="AB59" s="208" t="s">
        <v>184</v>
      </c>
      <c r="AC59" s="208" t="s">
        <v>184</v>
      </c>
    </row>
    <row r="60" spans="1:29" s="98" customFormat="1" ht="20.100000000000001" customHeight="1">
      <c r="A60" s="99" t="s">
        <v>219</v>
      </c>
      <c r="B60" s="99"/>
      <c r="C60" s="210"/>
      <c r="D60" s="210"/>
      <c r="E60" s="210"/>
      <c r="F60" s="210"/>
      <c r="G60" s="210"/>
      <c r="H60" s="210">
        <f>C60+E60+G60</f>
        <v>0</v>
      </c>
      <c r="I60" s="99">
        <f>RANK(H60,H$60:H$67,0)</f>
        <v>1</v>
      </c>
      <c r="K60" s="99" t="str">
        <f t="shared" ref="K60:K67" si="25">A60</f>
        <v>ABINGDON</v>
      </c>
      <c r="L60" s="99"/>
      <c r="M60" s="210"/>
      <c r="N60" s="210"/>
      <c r="O60" s="210"/>
      <c r="P60" s="210"/>
      <c r="Q60" s="210"/>
      <c r="R60" s="210">
        <f>M60+O60+Q60</f>
        <v>0</v>
      </c>
      <c r="S60" s="99">
        <f>RANK(R60,R$60:R$67,0)</f>
        <v>1</v>
      </c>
      <c r="U60" s="14"/>
      <c r="V60" s="14"/>
    </row>
    <row r="61" spans="1:29" s="98" customFormat="1" ht="20.100000000000001" customHeight="1">
      <c r="A61" s="99" t="s">
        <v>220</v>
      </c>
      <c r="B61" s="99"/>
      <c r="C61" s="210"/>
      <c r="D61" s="210"/>
      <c r="E61" s="210"/>
      <c r="F61" s="210"/>
      <c r="G61" s="210"/>
      <c r="H61" s="210">
        <f t="shared" ref="H61:H67" si="26">C61+E61+G61</f>
        <v>0</v>
      </c>
      <c r="I61" s="99">
        <f t="shared" ref="I61:I67" si="27">RANK(H61,H$60:H$67,0)</f>
        <v>1</v>
      </c>
      <c r="K61" s="99" t="str">
        <f t="shared" si="25"/>
        <v>BANBURY</v>
      </c>
      <c r="L61" s="99"/>
      <c r="M61" s="210"/>
      <c r="N61" s="210"/>
      <c r="O61" s="210"/>
      <c r="P61" s="210"/>
      <c r="Q61" s="210"/>
      <c r="R61" s="210">
        <f t="shared" ref="R61:R67" si="28">M61+O61+Q61</f>
        <v>0</v>
      </c>
      <c r="S61" s="99">
        <f t="shared" ref="S61:S67" si="29">RANK(R61,R$60:R$67,0)</f>
        <v>1</v>
      </c>
      <c r="U61" s="14"/>
      <c r="V61" s="14"/>
    </row>
    <row r="62" spans="1:29" s="98" customFormat="1" ht="20.100000000000001" customHeight="1">
      <c r="A62" s="99" t="s">
        <v>221</v>
      </c>
      <c r="B62" s="99"/>
      <c r="C62" s="210"/>
      <c r="D62" s="210"/>
      <c r="E62" s="210"/>
      <c r="F62" s="210"/>
      <c r="G62" s="210"/>
      <c r="H62" s="210">
        <f t="shared" si="26"/>
        <v>0</v>
      </c>
      <c r="I62" s="99">
        <f t="shared" si="27"/>
        <v>1</v>
      </c>
      <c r="K62" s="99" t="str">
        <f t="shared" si="25"/>
        <v>BICESTER</v>
      </c>
      <c r="L62" s="99"/>
      <c r="M62" s="210"/>
      <c r="N62" s="210"/>
      <c r="O62" s="210"/>
      <c r="P62" s="210"/>
      <c r="Q62" s="210"/>
      <c r="R62" s="210">
        <f t="shared" si="28"/>
        <v>0</v>
      </c>
      <c r="S62" s="99">
        <f t="shared" si="29"/>
        <v>1</v>
      </c>
      <c r="U62" s="14"/>
      <c r="V62" s="14"/>
    </row>
    <row r="63" spans="1:29" s="98" customFormat="1" ht="20.100000000000001" customHeight="1">
      <c r="A63" s="99" t="s">
        <v>222</v>
      </c>
      <c r="B63" s="99"/>
      <c r="C63" s="210"/>
      <c r="D63" s="210"/>
      <c r="E63" s="210"/>
      <c r="F63" s="210"/>
      <c r="G63" s="210"/>
      <c r="H63" s="210">
        <f t="shared" si="26"/>
        <v>0</v>
      </c>
      <c r="I63" s="99">
        <f t="shared" si="27"/>
        <v>1</v>
      </c>
      <c r="K63" s="99" t="str">
        <f t="shared" si="25"/>
        <v>GORING &amp; WALLINGFORD</v>
      </c>
      <c r="L63" s="99"/>
      <c r="M63" s="210"/>
      <c r="N63" s="210"/>
      <c r="O63" s="210"/>
      <c r="P63" s="210"/>
      <c r="Q63" s="210"/>
      <c r="R63" s="210">
        <f t="shared" si="28"/>
        <v>0</v>
      </c>
      <c r="S63" s="99">
        <f t="shared" si="29"/>
        <v>1</v>
      </c>
      <c r="U63" s="14"/>
      <c r="V63" s="14"/>
    </row>
    <row r="64" spans="1:29" s="98" customFormat="1" ht="20.100000000000001" customHeight="1">
      <c r="A64" s="99" t="s">
        <v>216</v>
      </c>
      <c r="B64" s="99"/>
      <c r="C64" s="210"/>
      <c r="D64" s="210"/>
      <c r="E64" s="210"/>
      <c r="F64" s="210"/>
      <c r="G64" s="210"/>
      <c r="H64" s="210">
        <f t="shared" si="26"/>
        <v>0</v>
      </c>
      <c r="I64" s="99">
        <f t="shared" si="27"/>
        <v>1</v>
      </c>
      <c r="K64" s="99" t="str">
        <f t="shared" si="25"/>
        <v>OXFORD CITY</v>
      </c>
      <c r="L64" s="99"/>
      <c r="M64" s="210"/>
      <c r="N64" s="210"/>
      <c r="O64" s="210"/>
      <c r="P64" s="210"/>
      <c r="Q64" s="210"/>
      <c r="R64" s="210">
        <f t="shared" si="28"/>
        <v>0</v>
      </c>
      <c r="S64" s="99">
        <f t="shared" si="29"/>
        <v>1</v>
      </c>
      <c r="U64" s="14"/>
      <c r="V64" s="14"/>
    </row>
    <row r="65" spans="1:22" s="98" customFormat="1" ht="20.100000000000001" customHeight="1">
      <c r="A65" s="99" t="s">
        <v>223</v>
      </c>
      <c r="B65" s="99"/>
      <c r="C65" s="210"/>
      <c r="D65" s="210"/>
      <c r="E65" s="210"/>
      <c r="F65" s="210"/>
      <c r="G65" s="210"/>
      <c r="H65" s="210">
        <f t="shared" si="26"/>
        <v>0</v>
      </c>
      <c r="I65" s="99">
        <f t="shared" si="27"/>
        <v>1</v>
      </c>
      <c r="K65" s="99" t="str">
        <f t="shared" si="25"/>
        <v>RADLEY</v>
      </c>
      <c r="L65" s="99"/>
      <c r="M65" s="210"/>
      <c r="N65" s="210"/>
      <c r="O65" s="210"/>
      <c r="P65" s="210"/>
      <c r="Q65" s="210"/>
      <c r="R65" s="210">
        <f t="shared" si="28"/>
        <v>0</v>
      </c>
      <c r="S65" s="99">
        <f t="shared" si="29"/>
        <v>1</v>
      </c>
      <c r="U65" s="14"/>
      <c r="V65" s="14"/>
    </row>
    <row r="66" spans="1:22" s="98" customFormat="1" ht="20.100000000000001" customHeight="1">
      <c r="A66" s="99" t="s">
        <v>224</v>
      </c>
      <c r="B66" s="99"/>
      <c r="C66" s="210"/>
      <c r="D66" s="210"/>
      <c r="E66" s="210"/>
      <c r="F66" s="210"/>
      <c r="G66" s="210"/>
      <c r="H66" s="210">
        <f t="shared" si="26"/>
        <v>0</v>
      </c>
      <c r="I66" s="99">
        <f t="shared" si="27"/>
        <v>1</v>
      </c>
      <c r="K66" s="99" t="str">
        <f t="shared" si="25"/>
        <v>WHITE HORSE</v>
      </c>
      <c r="L66" s="99"/>
      <c r="M66" s="210"/>
      <c r="N66" s="210"/>
      <c r="O66" s="210"/>
      <c r="P66" s="210"/>
      <c r="Q66" s="210"/>
      <c r="R66" s="210">
        <f t="shared" si="28"/>
        <v>0</v>
      </c>
      <c r="S66" s="99">
        <f t="shared" si="29"/>
        <v>1</v>
      </c>
      <c r="U66" s="14"/>
      <c r="V66" s="14"/>
    </row>
    <row r="67" spans="1:22" s="98" customFormat="1" ht="20.100000000000001" customHeight="1">
      <c r="A67" s="99" t="s">
        <v>225</v>
      </c>
      <c r="B67" s="99"/>
      <c r="C67" s="210"/>
      <c r="D67" s="210"/>
      <c r="E67" s="210"/>
      <c r="F67" s="210"/>
      <c r="G67" s="210"/>
      <c r="H67" s="210">
        <f t="shared" si="26"/>
        <v>0</v>
      </c>
      <c r="I67" s="99">
        <f t="shared" si="27"/>
        <v>1</v>
      </c>
      <c r="K67" s="99" t="str">
        <f t="shared" si="25"/>
        <v>WITNEY</v>
      </c>
      <c r="L67" s="99"/>
      <c r="M67" s="210"/>
      <c r="N67" s="210"/>
      <c r="O67" s="210"/>
      <c r="P67" s="210"/>
      <c r="Q67" s="210"/>
      <c r="R67" s="210">
        <f t="shared" si="28"/>
        <v>0</v>
      </c>
      <c r="S67" s="99">
        <f t="shared" si="29"/>
        <v>1</v>
      </c>
      <c r="U67" s="14"/>
      <c r="V67" s="14"/>
    </row>
    <row r="68" spans="1:22" ht="20.100000000000001" customHeight="1"/>
  </sheetData>
  <mergeCells count="16">
    <mergeCell ref="A25:I25"/>
    <mergeCell ref="K25:S25"/>
    <mergeCell ref="A58:I58"/>
    <mergeCell ref="K58:S58"/>
    <mergeCell ref="A36:I36"/>
    <mergeCell ref="K36:S36"/>
    <mergeCell ref="A47:I47"/>
    <mergeCell ref="K47:S47"/>
    <mergeCell ref="A1:S1"/>
    <mergeCell ref="A3:I3"/>
    <mergeCell ref="K3:S3"/>
    <mergeCell ref="A14:I14"/>
    <mergeCell ref="K14:S14"/>
    <mergeCell ref="M2:O2"/>
    <mergeCell ref="A2:C2"/>
    <mergeCell ref="E2:K2"/>
  </mergeCells>
  <phoneticPr fontId="8" type="noConversion"/>
  <conditionalFormatting sqref="I1:I1048576 S1:S1048576">
    <cfRule type="cellIs" dxfId="0" priority="1" stopIfTrue="1" operator="equal">
      <formula>1</formula>
    </cfRule>
  </conditionalFormatting>
  <printOptions horizontalCentered="1"/>
  <pageMargins left="0.39370078740157483" right="0.39370078740157483" top="0.39370078740157483" bottom="0.39370078740157483" header="0.51181102362204722" footer="0.51181102362204722"/>
  <pageSetup paperSize="9" scale="43" fitToHeight="0"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7">
    <pageSetUpPr fitToPage="1"/>
  </sheetPr>
  <dimension ref="A1:AX228"/>
  <sheetViews>
    <sheetView view="pageBreakPreview" topLeftCell="A43" zoomScale="70" zoomScaleNormal="70" zoomScaleSheetLayoutView="70" workbookViewId="0">
      <selection activeCell="A75" sqref="A14:AT75"/>
    </sheetView>
  </sheetViews>
  <sheetFormatPr defaultColWidth="8" defaultRowHeight="15.75" outlineLevelRow="1"/>
  <cols>
    <col min="1" max="1" width="30.5703125" style="140" customWidth="1"/>
    <col min="2" max="3" width="3.7109375" style="141" customWidth="1"/>
    <col min="4" max="15" width="3.7109375" style="139" customWidth="1"/>
    <col min="16" max="16" width="30.7109375" style="141" customWidth="1"/>
    <col min="17" max="30" width="3.7109375" style="141" customWidth="1"/>
    <col min="31" max="31" width="30.7109375" style="141" customWidth="1"/>
    <col min="32" max="47" width="3.7109375" style="141" customWidth="1"/>
    <col min="48" max="48" width="26.7109375" style="140" bestFit="1" customWidth="1"/>
    <col min="49" max="49" width="25.85546875" style="140" bestFit="1" customWidth="1"/>
    <col min="50" max="50" width="26.42578125" style="140" bestFit="1" customWidth="1"/>
    <col min="51" max="51" width="18" style="140" customWidth="1"/>
    <col min="52" max="16384" width="8" style="140"/>
  </cols>
  <sheetData>
    <row r="1" spans="1:47" ht="100.5" customHeight="1" outlineLevel="1">
      <c r="A1" s="195" t="s">
        <v>194</v>
      </c>
      <c r="B1" s="196"/>
      <c r="C1" s="198" t="str">
        <f>C15</f>
        <v>N/S  LJ</v>
      </c>
      <c r="D1" s="198" t="str">
        <f>D15</f>
        <v>LONG JUMP</v>
      </c>
      <c r="E1" s="198" t="str">
        <f t="shared" ref="E1:N1" si="0">E15</f>
        <v>70mH</v>
      </c>
      <c r="F1" s="198" t="str">
        <f t="shared" si="0"/>
        <v>1500m</v>
      </c>
      <c r="G1" s="198" t="str">
        <f t="shared" si="0"/>
        <v>DISCUS</v>
      </c>
      <c r="H1" s="198" t="str">
        <f t="shared" si="0"/>
        <v>HIGH JUMP</v>
      </c>
      <c r="I1" s="198" t="str">
        <f t="shared" si="0"/>
        <v>100m</v>
      </c>
      <c r="J1" s="198" t="str">
        <f t="shared" si="0"/>
        <v>SHOT</v>
      </c>
      <c r="K1" s="198" t="str">
        <f t="shared" si="0"/>
        <v>JAVELIN</v>
      </c>
      <c r="L1" s="198" t="str">
        <f t="shared" si="0"/>
        <v>200m</v>
      </c>
      <c r="M1" s="198" t="str">
        <f t="shared" si="0"/>
        <v>800m</v>
      </c>
      <c r="N1" s="198" t="str">
        <f t="shared" si="0"/>
        <v>4 x 100m</v>
      </c>
      <c r="O1" s="199"/>
      <c r="P1" s="195" t="s">
        <v>200</v>
      </c>
      <c r="Q1" s="196"/>
      <c r="R1" s="198" t="str">
        <f t="shared" ref="R1:AC1" si="1">R15</f>
        <v>HIGH JUMP</v>
      </c>
      <c r="S1" s="198" t="str">
        <f t="shared" si="1"/>
        <v>75mH</v>
      </c>
      <c r="T1" s="198" t="str">
        <f t="shared" si="1"/>
        <v>DISCUS</v>
      </c>
      <c r="U1" s="198" t="str">
        <f t="shared" si="1"/>
        <v>1500m</v>
      </c>
      <c r="V1" s="198" t="str">
        <f t="shared" si="1"/>
        <v>SHOT</v>
      </c>
      <c r="W1" s="198" t="str">
        <f t="shared" si="1"/>
        <v>100m</v>
      </c>
      <c r="X1" s="198" t="str">
        <f t="shared" si="1"/>
        <v>JAVELIN</v>
      </c>
      <c r="Y1" s="198" t="str">
        <f t="shared" si="1"/>
        <v>300m</v>
      </c>
      <c r="Z1" s="198" t="str">
        <f t="shared" si="1"/>
        <v>LONG JUMP</v>
      </c>
      <c r="AA1" s="198" t="str">
        <f t="shared" si="1"/>
        <v>200m</v>
      </c>
      <c r="AB1" s="198" t="str">
        <f t="shared" si="1"/>
        <v>800m</v>
      </c>
      <c r="AC1" s="198" t="str">
        <f t="shared" si="1"/>
        <v>4 x 100m</v>
      </c>
      <c r="AD1" s="229"/>
      <c r="AE1" s="195" t="s">
        <v>201</v>
      </c>
      <c r="AF1" s="196"/>
      <c r="AG1" s="198" t="str">
        <f t="shared" ref="AG1:AS1" si="2">AG15</f>
        <v>HIGH JUMP</v>
      </c>
      <c r="AH1" s="198" t="str">
        <f t="shared" si="2"/>
        <v>DISCUS</v>
      </c>
      <c r="AI1" s="198" t="str">
        <f t="shared" si="2"/>
        <v>80mH</v>
      </c>
      <c r="AJ1" s="198" t="str">
        <f t="shared" si="2"/>
        <v>1500m</v>
      </c>
      <c r="AK1" s="198" t="str">
        <f t="shared" si="2"/>
        <v>SHOT</v>
      </c>
      <c r="AL1" s="198" t="str">
        <f t="shared" si="2"/>
        <v>100m</v>
      </c>
      <c r="AM1" s="198" t="str">
        <f t="shared" si="2"/>
        <v>JAVELIN</v>
      </c>
      <c r="AN1" s="198" t="str">
        <f t="shared" si="2"/>
        <v>300m</v>
      </c>
      <c r="AO1" s="198" t="str">
        <f t="shared" si="2"/>
        <v>LONG JUMP</v>
      </c>
      <c r="AP1" s="198" t="str">
        <f t="shared" si="2"/>
        <v>200m</v>
      </c>
      <c r="AQ1" s="198">
        <f t="shared" si="2"/>
        <v>0</v>
      </c>
      <c r="AR1" s="198" t="str">
        <f t="shared" si="2"/>
        <v>800m</v>
      </c>
      <c r="AS1" s="198" t="str">
        <f t="shared" si="2"/>
        <v>4 x 100m</v>
      </c>
    </row>
    <row r="2" spans="1:47" ht="36.75" outlineLevel="1">
      <c r="A2" s="200"/>
      <c r="B2" s="147"/>
      <c r="C2" s="202">
        <f>C16</f>
        <v>0.40625</v>
      </c>
      <c r="D2" s="202">
        <f>D16</f>
        <v>0.41666666666666669</v>
      </c>
      <c r="E2" s="202">
        <f t="shared" ref="E2:N2" si="3">E16</f>
        <v>0.4375</v>
      </c>
      <c r="F2" s="202">
        <f t="shared" si="3"/>
        <v>0.45833333333333331</v>
      </c>
      <c r="G2" s="202">
        <f t="shared" si="3"/>
        <v>0.5</v>
      </c>
      <c r="H2" s="202">
        <f t="shared" si="3"/>
        <v>0.54166666666666663</v>
      </c>
      <c r="I2" s="202">
        <f t="shared" si="3"/>
        <v>0.55555555555555558</v>
      </c>
      <c r="J2" s="202">
        <f t="shared" si="3"/>
        <v>0.58333333333333337</v>
      </c>
      <c r="K2" s="202">
        <f t="shared" si="3"/>
        <v>0.625</v>
      </c>
      <c r="L2" s="202">
        <f t="shared" si="3"/>
        <v>0.63888888888888895</v>
      </c>
      <c r="M2" s="202">
        <f t="shared" si="3"/>
        <v>0.66319444444444442</v>
      </c>
      <c r="N2" s="202">
        <f t="shared" si="3"/>
        <v>0.69791666666666663</v>
      </c>
      <c r="O2" s="203"/>
      <c r="P2" s="200"/>
      <c r="Q2" s="147"/>
      <c r="R2" s="202">
        <f t="shared" ref="R2:AC2" si="4">R16</f>
        <v>0.41666666666666669</v>
      </c>
      <c r="S2" s="202">
        <f t="shared" si="4"/>
        <v>0.4513888888888889</v>
      </c>
      <c r="T2" s="202">
        <f t="shared" si="4"/>
        <v>0.45833333333333331</v>
      </c>
      <c r="U2" s="202">
        <f t="shared" si="4"/>
        <v>0.47222222222222227</v>
      </c>
      <c r="V2" s="202">
        <f t="shared" si="4"/>
        <v>0.5</v>
      </c>
      <c r="W2" s="202">
        <f t="shared" si="4"/>
        <v>0.54861111111111105</v>
      </c>
      <c r="X2" s="202">
        <f t="shared" si="4"/>
        <v>0.58333333333333337</v>
      </c>
      <c r="Y2" s="202">
        <f t="shared" si="4"/>
        <v>0.59027777777777779</v>
      </c>
      <c r="Z2" s="202">
        <f t="shared" si="4"/>
        <v>0.625</v>
      </c>
      <c r="AA2" s="202">
        <f t="shared" si="4"/>
        <v>0.64583333333333337</v>
      </c>
      <c r="AB2" s="202">
        <f t="shared" si="4"/>
        <v>0.67708333333333337</v>
      </c>
      <c r="AC2" s="202">
        <f t="shared" si="4"/>
        <v>0.70486111111111116</v>
      </c>
      <c r="AD2" s="230"/>
      <c r="AE2" s="200"/>
      <c r="AF2" s="147"/>
      <c r="AG2" s="202">
        <f t="shared" ref="AG2:AS2" si="5">AG16</f>
        <v>0.41666666666666669</v>
      </c>
      <c r="AH2" s="202">
        <f t="shared" si="5"/>
        <v>0.45833333333333331</v>
      </c>
      <c r="AI2" s="202">
        <f t="shared" si="5"/>
        <v>0.46527777777777773</v>
      </c>
      <c r="AJ2" s="202">
        <f t="shared" si="5"/>
        <v>0.47222222222222227</v>
      </c>
      <c r="AK2" s="202">
        <f t="shared" si="5"/>
        <v>0.5</v>
      </c>
      <c r="AL2" s="202">
        <f t="shared" si="5"/>
        <v>0.55208333333333337</v>
      </c>
      <c r="AM2" s="202">
        <f t="shared" si="5"/>
        <v>0.58333333333333337</v>
      </c>
      <c r="AN2" s="202">
        <f t="shared" si="5"/>
        <v>0.59375</v>
      </c>
      <c r="AO2" s="202">
        <f t="shared" si="5"/>
        <v>0.625</v>
      </c>
      <c r="AP2" s="202">
        <f t="shared" si="5"/>
        <v>0.65277777777777779</v>
      </c>
      <c r="AQ2" s="202">
        <f t="shared" si="5"/>
        <v>0</v>
      </c>
      <c r="AR2" s="202">
        <f t="shared" si="5"/>
        <v>0.67708333333333337</v>
      </c>
      <c r="AS2" s="202">
        <f t="shared" si="5"/>
        <v>0.71180555555555547</v>
      </c>
    </row>
    <row r="3" spans="1:47" ht="26.1" customHeight="1" outlineLevel="1">
      <c r="A3" s="200" t="s">
        <v>48</v>
      </c>
      <c r="B3" s="147"/>
      <c r="C3" s="231">
        <f t="shared" ref="C3:N3" si="6">COUNTIF(C17:C41,"ns")</f>
        <v>0</v>
      </c>
      <c r="D3" s="231">
        <f t="shared" si="6"/>
        <v>0</v>
      </c>
      <c r="E3" s="231">
        <f t="shared" si="6"/>
        <v>0</v>
      </c>
      <c r="F3" s="231">
        <f t="shared" si="6"/>
        <v>0</v>
      </c>
      <c r="G3" s="231">
        <f t="shared" si="6"/>
        <v>0</v>
      </c>
      <c r="H3" s="231">
        <f t="shared" si="6"/>
        <v>0</v>
      </c>
      <c r="I3" s="231">
        <f t="shared" si="6"/>
        <v>0</v>
      </c>
      <c r="J3" s="231">
        <f t="shared" si="6"/>
        <v>0</v>
      </c>
      <c r="K3" s="231">
        <f t="shared" si="6"/>
        <v>0</v>
      </c>
      <c r="L3" s="231">
        <f t="shared" si="6"/>
        <v>0</v>
      </c>
      <c r="M3" s="231">
        <f t="shared" si="6"/>
        <v>0</v>
      </c>
      <c r="N3" s="231">
        <f t="shared" si="6"/>
        <v>0</v>
      </c>
      <c r="O3" s="203"/>
      <c r="P3" s="200" t="s">
        <v>48</v>
      </c>
      <c r="Q3" s="147"/>
      <c r="R3" s="231">
        <f t="shared" ref="R3:AC3" si="7">COUNTIF(R17:R41,"ns")</f>
        <v>0</v>
      </c>
      <c r="S3" s="231">
        <f t="shared" si="7"/>
        <v>0</v>
      </c>
      <c r="T3" s="231">
        <f t="shared" si="7"/>
        <v>0</v>
      </c>
      <c r="U3" s="231">
        <f t="shared" si="7"/>
        <v>0</v>
      </c>
      <c r="V3" s="231">
        <f t="shared" si="7"/>
        <v>0</v>
      </c>
      <c r="W3" s="231">
        <f t="shared" si="7"/>
        <v>2</v>
      </c>
      <c r="X3" s="231">
        <f t="shared" si="7"/>
        <v>0</v>
      </c>
      <c r="Y3" s="231">
        <f t="shared" si="7"/>
        <v>0</v>
      </c>
      <c r="Z3" s="231">
        <f t="shared" si="7"/>
        <v>2</v>
      </c>
      <c r="AA3" s="231">
        <f t="shared" si="7"/>
        <v>0</v>
      </c>
      <c r="AB3" s="231">
        <f t="shared" si="7"/>
        <v>1</v>
      </c>
      <c r="AC3" s="231">
        <f t="shared" si="7"/>
        <v>0</v>
      </c>
      <c r="AD3" s="230"/>
      <c r="AE3" s="200" t="s">
        <v>48</v>
      </c>
      <c r="AF3" s="147"/>
      <c r="AG3" s="231">
        <f t="shared" ref="AG3:AS3" si="8">COUNTIF(AG17:AG42,"ns")</f>
        <v>0</v>
      </c>
      <c r="AH3" s="231">
        <f t="shared" si="8"/>
        <v>0</v>
      </c>
      <c r="AI3" s="231">
        <f t="shared" si="8"/>
        <v>0</v>
      </c>
      <c r="AJ3" s="231">
        <f t="shared" si="8"/>
        <v>0</v>
      </c>
      <c r="AK3" s="231">
        <f t="shared" si="8"/>
        <v>0</v>
      </c>
      <c r="AL3" s="231">
        <f t="shared" si="8"/>
        <v>0</v>
      </c>
      <c r="AM3" s="231">
        <f t="shared" si="8"/>
        <v>0</v>
      </c>
      <c r="AN3" s="231">
        <f t="shared" si="8"/>
        <v>0</v>
      </c>
      <c r="AO3" s="231">
        <f t="shared" si="8"/>
        <v>0</v>
      </c>
      <c r="AP3" s="231">
        <f t="shared" si="8"/>
        <v>0</v>
      </c>
      <c r="AQ3" s="231">
        <f t="shared" si="8"/>
        <v>0</v>
      </c>
      <c r="AR3" s="231">
        <f t="shared" si="8"/>
        <v>0</v>
      </c>
      <c r="AS3" s="231">
        <f t="shared" si="8"/>
        <v>0</v>
      </c>
    </row>
    <row r="4" spans="1:47" ht="26.1" customHeight="1" outlineLevel="1">
      <c r="A4" s="200" t="s">
        <v>253</v>
      </c>
      <c r="B4" s="147"/>
      <c r="C4" s="231">
        <f>COUNTIF(C17:C41,"B")</f>
        <v>0</v>
      </c>
      <c r="D4" s="231">
        <f>COUNTIF(D17:D41,"B")</f>
        <v>0</v>
      </c>
      <c r="E4" s="231">
        <f t="shared" ref="E4:N4" si="9">COUNTIF(E17:E41,"B")</f>
        <v>0</v>
      </c>
      <c r="F4" s="231">
        <f t="shared" si="9"/>
        <v>1</v>
      </c>
      <c r="G4" s="231">
        <f t="shared" si="9"/>
        <v>0</v>
      </c>
      <c r="H4" s="231">
        <f t="shared" si="9"/>
        <v>0</v>
      </c>
      <c r="I4" s="231">
        <f t="shared" si="9"/>
        <v>0</v>
      </c>
      <c r="J4" s="231">
        <f t="shared" si="9"/>
        <v>0</v>
      </c>
      <c r="K4" s="231">
        <f t="shared" si="9"/>
        <v>0</v>
      </c>
      <c r="L4" s="231">
        <f t="shared" si="9"/>
        <v>0</v>
      </c>
      <c r="M4" s="231">
        <f t="shared" si="9"/>
        <v>0</v>
      </c>
      <c r="N4" s="231">
        <f t="shared" si="9"/>
        <v>0</v>
      </c>
      <c r="O4" s="203"/>
      <c r="P4" s="200" t="s">
        <v>253</v>
      </c>
      <c r="Q4" s="147"/>
      <c r="R4" s="231">
        <f t="shared" ref="R4:AC4" si="10">COUNTIF(R17:R41,"B")</f>
        <v>0</v>
      </c>
      <c r="S4" s="231">
        <f t="shared" si="10"/>
        <v>0</v>
      </c>
      <c r="T4" s="231">
        <f t="shared" si="10"/>
        <v>0</v>
      </c>
      <c r="U4" s="231">
        <f t="shared" si="10"/>
        <v>0</v>
      </c>
      <c r="V4" s="231">
        <f t="shared" si="10"/>
        <v>0</v>
      </c>
      <c r="W4" s="231">
        <f t="shared" si="10"/>
        <v>1</v>
      </c>
      <c r="X4" s="231">
        <f t="shared" si="10"/>
        <v>0</v>
      </c>
      <c r="Y4" s="231">
        <f t="shared" si="10"/>
        <v>0</v>
      </c>
      <c r="Z4" s="231">
        <f t="shared" si="10"/>
        <v>1</v>
      </c>
      <c r="AA4" s="231">
        <f t="shared" si="10"/>
        <v>0</v>
      </c>
      <c r="AB4" s="231">
        <f t="shared" si="10"/>
        <v>1</v>
      </c>
      <c r="AC4" s="231">
        <f t="shared" si="10"/>
        <v>0</v>
      </c>
      <c r="AD4" s="230"/>
      <c r="AE4" s="200" t="s">
        <v>253</v>
      </c>
      <c r="AF4" s="147"/>
      <c r="AG4" s="231">
        <f>COUNTIF(AG17:AG42,"B")</f>
        <v>0</v>
      </c>
      <c r="AH4" s="231">
        <f t="shared" ref="AH4:AS4" si="11">COUNTIF(AH17:AH42,"B")</f>
        <v>0</v>
      </c>
      <c r="AI4" s="231">
        <f t="shared" si="11"/>
        <v>0</v>
      </c>
      <c r="AJ4" s="231">
        <f t="shared" si="11"/>
        <v>0</v>
      </c>
      <c r="AK4" s="231">
        <f t="shared" si="11"/>
        <v>0</v>
      </c>
      <c r="AL4" s="231">
        <f t="shared" si="11"/>
        <v>0</v>
      </c>
      <c r="AM4" s="231">
        <f t="shared" si="11"/>
        <v>0</v>
      </c>
      <c r="AN4" s="231">
        <f t="shared" si="11"/>
        <v>0</v>
      </c>
      <c r="AO4" s="231">
        <f t="shared" si="11"/>
        <v>0</v>
      </c>
      <c r="AP4" s="231">
        <f t="shared" si="11"/>
        <v>0</v>
      </c>
      <c r="AQ4" s="231">
        <f t="shared" si="11"/>
        <v>0</v>
      </c>
      <c r="AR4" s="231">
        <f t="shared" si="11"/>
        <v>0</v>
      </c>
      <c r="AS4" s="231">
        <f t="shared" si="11"/>
        <v>0</v>
      </c>
    </row>
    <row r="5" spans="1:47" ht="26.1" customHeight="1" outlineLevel="1">
      <c r="A5" s="200" t="s">
        <v>84</v>
      </c>
      <c r="B5" s="147"/>
      <c r="C5" s="251">
        <f>COUNTIF(C17:C41,"A")</f>
        <v>0</v>
      </c>
      <c r="D5" s="251">
        <f>COUNTIF(D17:D41,"A")</f>
        <v>0</v>
      </c>
      <c r="E5" s="251">
        <f t="shared" ref="E5:M5" si="12">COUNTIF(E17:E41,"A")</f>
        <v>0</v>
      </c>
      <c r="F5" s="251">
        <f t="shared" si="12"/>
        <v>1</v>
      </c>
      <c r="G5" s="251">
        <f t="shared" si="12"/>
        <v>1</v>
      </c>
      <c r="H5" s="251">
        <f t="shared" si="12"/>
        <v>0</v>
      </c>
      <c r="I5" s="251">
        <f t="shared" si="12"/>
        <v>0</v>
      </c>
      <c r="J5" s="251">
        <f t="shared" si="12"/>
        <v>0</v>
      </c>
      <c r="K5" s="251">
        <f t="shared" si="12"/>
        <v>1</v>
      </c>
      <c r="L5" s="251">
        <f t="shared" si="12"/>
        <v>0</v>
      </c>
      <c r="M5" s="251">
        <f t="shared" si="12"/>
        <v>1</v>
      </c>
      <c r="N5" s="251">
        <f>COUNTIF(N17:N41,"1")</f>
        <v>0</v>
      </c>
      <c r="O5" s="203"/>
      <c r="P5" s="200" t="s">
        <v>84</v>
      </c>
      <c r="Q5" s="147"/>
      <c r="R5" s="251">
        <f t="shared" ref="R5:AB5" si="13">COUNTIF(R17:R41,"A")</f>
        <v>0</v>
      </c>
      <c r="S5" s="251">
        <f t="shared" si="13"/>
        <v>0</v>
      </c>
      <c r="T5" s="251">
        <f t="shared" si="13"/>
        <v>0</v>
      </c>
      <c r="U5" s="251">
        <f t="shared" si="13"/>
        <v>0</v>
      </c>
      <c r="V5" s="251">
        <f t="shared" si="13"/>
        <v>0</v>
      </c>
      <c r="W5" s="251">
        <f t="shared" si="13"/>
        <v>1</v>
      </c>
      <c r="X5" s="251">
        <f t="shared" si="13"/>
        <v>0</v>
      </c>
      <c r="Y5" s="251">
        <f t="shared" si="13"/>
        <v>0</v>
      </c>
      <c r="Z5" s="251">
        <f t="shared" si="13"/>
        <v>1</v>
      </c>
      <c r="AA5" s="251">
        <f t="shared" si="13"/>
        <v>1</v>
      </c>
      <c r="AB5" s="251">
        <f t="shared" si="13"/>
        <v>1</v>
      </c>
      <c r="AC5" s="251">
        <f>COUNTIF(AC17:AC41,"1")</f>
        <v>1</v>
      </c>
      <c r="AD5" s="230"/>
      <c r="AE5" s="200" t="s">
        <v>84</v>
      </c>
      <c r="AF5" s="147"/>
      <c r="AG5" s="251">
        <f>COUNTIF(AG17:AG42,"A")</f>
        <v>0</v>
      </c>
      <c r="AH5" s="251">
        <f t="shared" ref="AH5:AR5" si="14">COUNTIF(AH17:AH42,"A")</f>
        <v>0</v>
      </c>
      <c r="AI5" s="251">
        <f t="shared" si="14"/>
        <v>0</v>
      </c>
      <c r="AJ5" s="251">
        <f t="shared" si="14"/>
        <v>0</v>
      </c>
      <c r="AK5" s="251">
        <f t="shared" si="14"/>
        <v>0</v>
      </c>
      <c r="AL5" s="251">
        <f t="shared" si="14"/>
        <v>0</v>
      </c>
      <c r="AM5" s="251">
        <f t="shared" si="14"/>
        <v>0</v>
      </c>
      <c r="AN5" s="251">
        <f t="shared" si="14"/>
        <v>0</v>
      </c>
      <c r="AO5" s="251">
        <f t="shared" si="14"/>
        <v>0</v>
      </c>
      <c r="AP5" s="251">
        <f t="shared" si="14"/>
        <v>0</v>
      </c>
      <c r="AQ5" s="251">
        <f t="shared" si="14"/>
        <v>0</v>
      </c>
      <c r="AR5" s="251">
        <f t="shared" si="14"/>
        <v>0</v>
      </c>
      <c r="AS5" s="251">
        <f>COUNTIF(AS17:AS42,"1")</f>
        <v>0</v>
      </c>
    </row>
    <row r="6" spans="1:47" outlineLevel="1">
      <c r="A6" s="200"/>
      <c r="B6" s="147"/>
      <c r="C6" s="202"/>
      <c r="D6" s="202"/>
      <c r="E6" s="202"/>
      <c r="F6" s="202"/>
      <c r="G6" s="202"/>
      <c r="H6" s="202"/>
      <c r="I6" s="202"/>
      <c r="J6" s="202"/>
      <c r="K6" s="202"/>
      <c r="L6" s="202"/>
      <c r="M6" s="202"/>
      <c r="N6" s="202"/>
      <c r="O6" s="203"/>
      <c r="P6" s="200"/>
      <c r="Q6" s="147"/>
      <c r="R6" s="202"/>
      <c r="S6" s="202"/>
      <c r="T6" s="202"/>
      <c r="U6" s="202"/>
      <c r="V6" s="202"/>
      <c r="W6" s="202"/>
      <c r="X6" s="202"/>
      <c r="Y6" s="202"/>
      <c r="Z6" s="202"/>
      <c r="AA6" s="202"/>
      <c r="AB6" s="202"/>
      <c r="AC6" s="202"/>
      <c r="AD6" s="230"/>
      <c r="AE6" s="200"/>
      <c r="AF6" s="147"/>
      <c r="AG6" s="202"/>
      <c r="AH6" s="202"/>
      <c r="AI6" s="202"/>
      <c r="AJ6" s="202"/>
      <c r="AK6" s="202"/>
      <c r="AL6" s="202"/>
      <c r="AM6" s="202"/>
      <c r="AN6" s="202"/>
      <c r="AO6" s="202"/>
      <c r="AP6" s="202"/>
      <c r="AQ6" s="202"/>
      <c r="AR6" s="202"/>
      <c r="AS6" s="202"/>
    </row>
    <row r="7" spans="1:47" ht="99.75" customHeight="1" outlineLevel="1">
      <c r="A7" s="250" t="s">
        <v>203</v>
      </c>
      <c r="B7" s="196"/>
      <c r="C7" s="198" t="str">
        <f>C49</f>
        <v>ns  LJ</v>
      </c>
      <c r="D7" s="198" t="str">
        <f>D49</f>
        <v>1500m</v>
      </c>
      <c r="E7" s="198" t="str">
        <f t="shared" ref="E7:N7" si="15">E49</f>
        <v>75mH</v>
      </c>
      <c r="F7" s="198" t="str">
        <f t="shared" si="15"/>
        <v>SHOT</v>
      </c>
      <c r="G7" s="198" t="str">
        <f t="shared" si="15"/>
        <v>DISCUS</v>
      </c>
      <c r="H7" s="198" t="str">
        <f t="shared" si="15"/>
        <v>LONG JUMP</v>
      </c>
      <c r="I7" s="198" t="str">
        <f t="shared" si="15"/>
        <v>100m</v>
      </c>
      <c r="J7" s="198" t="str">
        <f t="shared" si="15"/>
        <v>HIGH JUMP</v>
      </c>
      <c r="K7" s="198" t="str">
        <f t="shared" si="15"/>
        <v>JAVELIN</v>
      </c>
      <c r="L7" s="198" t="str">
        <f t="shared" si="15"/>
        <v>200m</v>
      </c>
      <c r="M7" s="198" t="str">
        <f t="shared" si="15"/>
        <v>800m</v>
      </c>
      <c r="N7" s="198" t="str">
        <f t="shared" si="15"/>
        <v>4 x 100m</v>
      </c>
      <c r="O7" s="199"/>
      <c r="P7" s="250" t="s">
        <v>204</v>
      </c>
      <c r="Q7" s="196"/>
      <c r="R7" s="198" t="str">
        <f t="shared" ref="R7:AC7" si="16">R49</f>
        <v>DISCUS</v>
      </c>
      <c r="S7" s="198" t="str">
        <f t="shared" si="16"/>
        <v>80mH</v>
      </c>
      <c r="T7" s="198" t="str">
        <f t="shared" si="16"/>
        <v>HIGH JUMP</v>
      </c>
      <c r="U7" s="198" t="str">
        <f t="shared" si="16"/>
        <v>1500m</v>
      </c>
      <c r="V7" s="198" t="str">
        <f t="shared" si="16"/>
        <v>JAVELIN</v>
      </c>
      <c r="W7" s="198" t="str">
        <f t="shared" si="16"/>
        <v>100m</v>
      </c>
      <c r="X7" s="198" t="str">
        <f t="shared" si="16"/>
        <v>LONG JUMP</v>
      </c>
      <c r="Y7" s="198" t="str">
        <f t="shared" si="16"/>
        <v>400m</v>
      </c>
      <c r="Z7" s="198" t="str">
        <f t="shared" si="16"/>
        <v>SHOT</v>
      </c>
      <c r="AA7" s="198" t="str">
        <f t="shared" si="16"/>
        <v>200m</v>
      </c>
      <c r="AB7" s="198" t="str">
        <f t="shared" si="16"/>
        <v>800m</v>
      </c>
      <c r="AC7" s="198" t="str">
        <f t="shared" si="16"/>
        <v>4 x 100m</v>
      </c>
      <c r="AD7" s="229"/>
      <c r="AE7" s="250" t="s">
        <v>205</v>
      </c>
      <c r="AF7" s="196"/>
      <c r="AG7" s="198" t="str">
        <f t="shared" ref="AG7:AS7" si="17">AG49</f>
        <v>DISCUS</v>
      </c>
      <c r="AH7" s="198" t="str">
        <f t="shared" si="17"/>
        <v>HIGH JUMP</v>
      </c>
      <c r="AI7" s="198" t="str">
        <f t="shared" si="17"/>
        <v>100mH</v>
      </c>
      <c r="AJ7" s="198" t="str">
        <f t="shared" si="17"/>
        <v>1500m</v>
      </c>
      <c r="AK7" s="198" t="str">
        <f t="shared" si="17"/>
        <v>JAVELIN</v>
      </c>
      <c r="AL7" s="198" t="str">
        <f t="shared" si="17"/>
        <v>100m</v>
      </c>
      <c r="AM7" s="198" t="str">
        <f t="shared" si="17"/>
        <v>LONG JUMP</v>
      </c>
      <c r="AN7" s="198" t="str">
        <f t="shared" si="17"/>
        <v>400m</v>
      </c>
      <c r="AO7" s="198" t="str">
        <f t="shared" si="17"/>
        <v>SHOT</v>
      </c>
      <c r="AP7" s="198" t="str">
        <f t="shared" si="17"/>
        <v>200m</v>
      </c>
      <c r="AQ7" s="198">
        <f t="shared" si="17"/>
        <v>0</v>
      </c>
      <c r="AR7" s="198" t="str">
        <f t="shared" si="17"/>
        <v>800m</v>
      </c>
      <c r="AS7" s="198" t="str">
        <f t="shared" si="17"/>
        <v>4 x 100m</v>
      </c>
    </row>
    <row r="8" spans="1:47" ht="36.75" outlineLevel="1">
      <c r="A8" s="200"/>
      <c r="B8" s="147"/>
      <c r="C8" s="202">
        <f>C50</f>
        <v>0.40625</v>
      </c>
      <c r="D8" s="202">
        <f>D50</f>
        <v>0.44444444444444442</v>
      </c>
      <c r="E8" s="202">
        <f t="shared" ref="E8:N8" si="18">E50</f>
        <v>0.4513888888888889</v>
      </c>
      <c r="F8" s="202">
        <f t="shared" si="18"/>
        <v>0.45833333333333331</v>
      </c>
      <c r="G8" s="202">
        <f t="shared" si="18"/>
        <v>0.5</v>
      </c>
      <c r="H8" s="202">
        <f t="shared" si="18"/>
        <v>0.54166666666666663</v>
      </c>
      <c r="I8" s="202">
        <f t="shared" si="18"/>
        <v>0.55902777777777779</v>
      </c>
      <c r="J8" s="202">
        <f t="shared" si="18"/>
        <v>0.60416666666666663</v>
      </c>
      <c r="K8" s="202">
        <f t="shared" si="18"/>
        <v>0.625</v>
      </c>
      <c r="L8" s="202">
        <f t="shared" si="18"/>
        <v>0.64236111111111105</v>
      </c>
      <c r="M8" s="202">
        <f t="shared" si="18"/>
        <v>0.67013888888888884</v>
      </c>
      <c r="N8" s="202">
        <f t="shared" si="18"/>
        <v>0.70138888888888884</v>
      </c>
      <c r="O8" s="203"/>
      <c r="P8" s="200"/>
      <c r="Q8" s="147"/>
      <c r="R8" s="202">
        <f t="shared" ref="R8:AC8" si="19">R50</f>
        <v>0.41666666666666669</v>
      </c>
      <c r="S8" s="202">
        <f t="shared" si="19"/>
        <v>0.46527777777777773</v>
      </c>
      <c r="T8" s="202">
        <f t="shared" si="19"/>
        <v>0.47916666666666669</v>
      </c>
      <c r="U8" s="202">
        <f t="shared" si="19"/>
        <v>0.4861111111111111</v>
      </c>
      <c r="V8" s="202">
        <f t="shared" si="19"/>
        <v>0.54166666666666663</v>
      </c>
      <c r="W8" s="202">
        <f t="shared" si="19"/>
        <v>0.54166666666666663</v>
      </c>
      <c r="X8" s="202">
        <f t="shared" si="19"/>
        <v>0.58333333333333337</v>
      </c>
      <c r="Y8" s="202">
        <f t="shared" si="19"/>
        <v>0.58333333333333337</v>
      </c>
      <c r="Z8" s="202">
        <f t="shared" si="19"/>
        <v>0.625</v>
      </c>
      <c r="AA8" s="202">
        <f t="shared" si="19"/>
        <v>0.64930555555555558</v>
      </c>
      <c r="AB8" s="202">
        <f t="shared" si="19"/>
        <v>0.68402777777777779</v>
      </c>
      <c r="AC8" s="202">
        <f t="shared" si="19"/>
        <v>0.70833333333333337</v>
      </c>
      <c r="AD8" s="230"/>
      <c r="AE8" s="200"/>
      <c r="AF8" s="147"/>
      <c r="AG8" s="202">
        <f t="shared" ref="AG8:AS8" si="20">AG50</f>
        <v>0.41666666666666669</v>
      </c>
      <c r="AH8" s="202">
        <f t="shared" si="20"/>
        <v>0.47916666666666669</v>
      </c>
      <c r="AI8" s="202">
        <f t="shared" si="20"/>
        <v>0.4826388888888889</v>
      </c>
      <c r="AJ8" s="202">
        <f t="shared" si="20"/>
        <v>0.4861111111111111</v>
      </c>
      <c r="AK8" s="202">
        <f t="shared" si="20"/>
        <v>0.54166666666666663</v>
      </c>
      <c r="AL8" s="202">
        <f t="shared" si="20"/>
        <v>0.54513888888888895</v>
      </c>
      <c r="AM8" s="202">
        <f t="shared" si="20"/>
        <v>0.58333333333333337</v>
      </c>
      <c r="AN8" s="202">
        <f t="shared" si="20"/>
        <v>0.58680555555555558</v>
      </c>
      <c r="AO8" s="202">
        <f t="shared" si="20"/>
        <v>0.625</v>
      </c>
      <c r="AP8" s="202">
        <f t="shared" si="20"/>
        <v>0.65625</v>
      </c>
      <c r="AQ8" s="202">
        <f t="shared" si="20"/>
        <v>0</v>
      </c>
      <c r="AR8" s="202">
        <f t="shared" si="20"/>
        <v>0.68402777777777779</v>
      </c>
      <c r="AS8" s="202">
        <f t="shared" si="20"/>
        <v>0.71527777777777779</v>
      </c>
    </row>
    <row r="9" spans="1:47" ht="26.1" customHeight="1" outlineLevel="1">
      <c r="A9" s="200" t="s">
        <v>48</v>
      </c>
      <c r="B9" s="147"/>
      <c r="C9" s="231">
        <f t="shared" ref="C9:N9" si="21">COUNTIF(C51:C75,"ns")</f>
        <v>0</v>
      </c>
      <c r="D9" s="231">
        <f t="shared" si="21"/>
        <v>0</v>
      </c>
      <c r="E9" s="231">
        <f t="shared" si="21"/>
        <v>0</v>
      </c>
      <c r="F9" s="231">
        <f t="shared" si="21"/>
        <v>0</v>
      </c>
      <c r="G9" s="231">
        <f t="shared" si="21"/>
        <v>0</v>
      </c>
      <c r="H9" s="231">
        <f t="shared" si="21"/>
        <v>0</v>
      </c>
      <c r="I9" s="231">
        <f t="shared" si="21"/>
        <v>0</v>
      </c>
      <c r="J9" s="231">
        <f t="shared" si="21"/>
        <v>0</v>
      </c>
      <c r="K9" s="231">
        <f t="shared" si="21"/>
        <v>0</v>
      </c>
      <c r="L9" s="231">
        <f t="shared" si="21"/>
        <v>0</v>
      </c>
      <c r="M9" s="231">
        <f t="shared" si="21"/>
        <v>0</v>
      </c>
      <c r="N9" s="231">
        <f t="shared" si="21"/>
        <v>0</v>
      </c>
      <c r="O9" s="203"/>
      <c r="P9" s="200" t="s">
        <v>48</v>
      </c>
      <c r="Q9" s="147"/>
      <c r="R9" s="231">
        <f t="shared" ref="R9:AC9" si="22">COUNTIF(R51:R75,"ns")</f>
        <v>0</v>
      </c>
      <c r="S9" s="231">
        <f t="shared" si="22"/>
        <v>0</v>
      </c>
      <c r="T9" s="231">
        <f t="shared" si="22"/>
        <v>0</v>
      </c>
      <c r="U9" s="231">
        <f t="shared" si="22"/>
        <v>0</v>
      </c>
      <c r="V9" s="231">
        <f t="shared" si="22"/>
        <v>0</v>
      </c>
      <c r="W9" s="231">
        <f t="shared" si="22"/>
        <v>0</v>
      </c>
      <c r="X9" s="231">
        <f t="shared" si="22"/>
        <v>0</v>
      </c>
      <c r="Y9" s="231">
        <f t="shared" si="22"/>
        <v>0</v>
      </c>
      <c r="Z9" s="231">
        <f t="shared" si="22"/>
        <v>0</v>
      </c>
      <c r="AA9" s="231">
        <f t="shared" si="22"/>
        <v>0</v>
      </c>
      <c r="AB9" s="231">
        <f t="shared" si="22"/>
        <v>0</v>
      </c>
      <c r="AC9" s="231">
        <f t="shared" si="22"/>
        <v>0</v>
      </c>
      <c r="AD9" s="230"/>
      <c r="AE9" s="200" t="s">
        <v>48</v>
      </c>
      <c r="AF9" s="147"/>
      <c r="AG9" s="231">
        <f t="shared" ref="AG9:AS9" si="23">COUNTIF(AG51:AG76,"ns")</f>
        <v>0</v>
      </c>
      <c r="AH9" s="231">
        <f t="shared" si="23"/>
        <v>0</v>
      </c>
      <c r="AI9" s="231">
        <f t="shared" si="23"/>
        <v>0</v>
      </c>
      <c r="AJ9" s="231">
        <f t="shared" si="23"/>
        <v>0</v>
      </c>
      <c r="AK9" s="231">
        <f t="shared" si="23"/>
        <v>0</v>
      </c>
      <c r="AL9" s="231">
        <f t="shared" si="23"/>
        <v>0</v>
      </c>
      <c r="AM9" s="231">
        <f t="shared" si="23"/>
        <v>0</v>
      </c>
      <c r="AN9" s="231">
        <f t="shared" si="23"/>
        <v>0</v>
      </c>
      <c r="AO9" s="231">
        <f t="shared" si="23"/>
        <v>0</v>
      </c>
      <c r="AP9" s="231">
        <f t="shared" si="23"/>
        <v>0</v>
      </c>
      <c r="AQ9" s="231">
        <f t="shared" si="23"/>
        <v>0</v>
      </c>
      <c r="AR9" s="231">
        <f t="shared" si="23"/>
        <v>0</v>
      </c>
      <c r="AS9" s="231">
        <f t="shared" si="23"/>
        <v>0</v>
      </c>
    </row>
    <row r="10" spans="1:47" ht="26.1" customHeight="1" outlineLevel="1">
      <c r="A10" s="200" t="s">
        <v>253</v>
      </c>
      <c r="B10" s="147"/>
      <c r="C10" s="231">
        <f>COUNTIF(C51:C75,"B")</f>
        <v>0</v>
      </c>
      <c r="D10" s="231">
        <f>COUNTIF(D51:D75,"B")</f>
        <v>0</v>
      </c>
      <c r="E10" s="231">
        <f t="shared" ref="E10:N10" si="24">COUNTIF(E51:E75,"B")</f>
        <v>0</v>
      </c>
      <c r="F10" s="231">
        <f t="shared" si="24"/>
        <v>0</v>
      </c>
      <c r="G10" s="231">
        <f t="shared" si="24"/>
        <v>0</v>
      </c>
      <c r="H10" s="231">
        <f t="shared" si="24"/>
        <v>0</v>
      </c>
      <c r="I10" s="231">
        <f t="shared" si="24"/>
        <v>0</v>
      </c>
      <c r="J10" s="231">
        <f t="shared" si="24"/>
        <v>0</v>
      </c>
      <c r="K10" s="231">
        <f t="shared" si="24"/>
        <v>0</v>
      </c>
      <c r="L10" s="231">
        <f t="shared" si="24"/>
        <v>0</v>
      </c>
      <c r="M10" s="231">
        <f t="shared" si="24"/>
        <v>1</v>
      </c>
      <c r="N10" s="231">
        <f t="shared" si="24"/>
        <v>0</v>
      </c>
      <c r="O10" s="203"/>
      <c r="P10" s="200" t="s">
        <v>253</v>
      </c>
      <c r="Q10" s="147"/>
      <c r="R10" s="231">
        <f t="shared" ref="R10:AC10" si="25">COUNTIF(R51:R75,"B")</f>
        <v>0</v>
      </c>
      <c r="S10" s="231">
        <f t="shared" si="25"/>
        <v>0</v>
      </c>
      <c r="T10" s="231">
        <f t="shared" si="25"/>
        <v>0</v>
      </c>
      <c r="U10" s="231">
        <f t="shared" si="25"/>
        <v>0</v>
      </c>
      <c r="V10" s="231">
        <f t="shared" si="25"/>
        <v>0</v>
      </c>
      <c r="W10" s="231">
        <f t="shared" si="25"/>
        <v>0</v>
      </c>
      <c r="X10" s="231">
        <f t="shared" si="25"/>
        <v>0</v>
      </c>
      <c r="Y10" s="231">
        <f t="shared" si="25"/>
        <v>0</v>
      </c>
      <c r="Z10" s="231">
        <f t="shared" si="25"/>
        <v>0</v>
      </c>
      <c r="AA10" s="231">
        <f t="shared" si="25"/>
        <v>0</v>
      </c>
      <c r="AB10" s="231">
        <f t="shared" si="25"/>
        <v>0</v>
      </c>
      <c r="AC10" s="231">
        <f t="shared" si="25"/>
        <v>0</v>
      </c>
      <c r="AD10" s="230"/>
      <c r="AE10" s="200" t="s">
        <v>253</v>
      </c>
      <c r="AF10" s="147"/>
      <c r="AG10" s="231">
        <f>COUNTIF(AG51:AG76,"B")</f>
        <v>0</v>
      </c>
      <c r="AH10" s="231">
        <f t="shared" ref="AH10:AS10" si="26">COUNTIF(AH51:AH76,"B")</f>
        <v>0</v>
      </c>
      <c r="AI10" s="231">
        <f t="shared" si="26"/>
        <v>0</v>
      </c>
      <c r="AJ10" s="231">
        <f t="shared" si="26"/>
        <v>0</v>
      </c>
      <c r="AK10" s="231">
        <f t="shared" si="26"/>
        <v>0</v>
      </c>
      <c r="AL10" s="231">
        <f t="shared" si="26"/>
        <v>0</v>
      </c>
      <c r="AM10" s="231">
        <f t="shared" si="26"/>
        <v>0</v>
      </c>
      <c r="AN10" s="231">
        <f t="shared" si="26"/>
        <v>0</v>
      </c>
      <c r="AO10" s="231">
        <f t="shared" si="26"/>
        <v>0</v>
      </c>
      <c r="AP10" s="231">
        <f t="shared" si="26"/>
        <v>0</v>
      </c>
      <c r="AQ10" s="231">
        <f t="shared" si="26"/>
        <v>0</v>
      </c>
      <c r="AR10" s="231">
        <f t="shared" si="26"/>
        <v>0</v>
      </c>
      <c r="AS10" s="231">
        <f t="shared" si="26"/>
        <v>0</v>
      </c>
    </row>
    <row r="11" spans="1:47" ht="26.1" customHeight="1" outlineLevel="1">
      <c r="A11" s="200" t="s">
        <v>84</v>
      </c>
      <c r="B11" s="147"/>
      <c r="C11" s="251">
        <f>COUNTIF(C51:C75,"A")</f>
        <v>0</v>
      </c>
      <c r="D11" s="251">
        <f>COUNTIF(D51:D75,"A")</f>
        <v>1</v>
      </c>
      <c r="E11" s="251">
        <f t="shared" ref="E11:M11" si="27">COUNTIF(E51:E75,"A")</f>
        <v>0</v>
      </c>
      <c r="F11" s="251">
        <f t="shared" si="27"/>
        <v>0</v>
      </c>
      <c r="G11" s="251">
        <f t="shared" si="27"/>
        <v>0</v>
      </c>
      <c r="H11" s="251">
        <f t="shared" si="27"/>
        <v>1</v>
      </c>
      <c r="I11" s="251">
        <f t="shared" si="27"/>
        <v>1</v>
      </c>
      <c r="J11" s="251">
        <f t="shared" si="27"/>
        <v>1</v>
      </c>
      <c r="K11" s="251">
        <f t="shared" si="27"/>
        <v>0</v>
      </c>
      <c r="L11" s="251">
        <f t="shared" si="27"/>
        <v>0</v>
      </c>
      <c r="M11" s="251">
        <f t="shared" si="27"/>
        <v>1</v>
      </c>
      <c r="N11" s="251">
        <f>COUNTIF(N51:N75,"1")</f>
        <v>1</v>
      </c>
      <c r="O11" s="203"/>
      <c r="P11" s="200" t="s">
        <v>84</v>
      </c>
      <c r="Q11" s="147"/>
      <c r="R11" s="251">
        <f t="shared" ref="R11:AB11" si="28">COUNTIF(R51:R75,"A")</f>
        <v>0</v>
      </c>
      <c r="S11" s="251">
        <f t="shared" si="28"/>
        <v>0</v>
      </c>
      <c r="T11" s="251">
        <f t="shared" si="28"/>
        <v>0</v>
      </c>
      <c r="U11" s="251">
        <f t="shared" si="28"/>
        <v>0</v>
      </c>
      <c r="V11" s="251">
        <f t="shared" si="28"/>
        <v>0</v>
      </c>
      <c r="W11" s="251">
        <f t="shared" si="28"/>
        <v>0</v>
      </c>
      <c r="X11" s="251">
        <f t="shared" si="28"/>
        <v>0</v>
      </c>
      <c r="Y11" s="251">
        <f t="shared" si="28"/>
        <v>0</v>
      </c>
      <c r="Z11" s="251">
        <f t="shared" si="28"/>
        <v>0</v>
      </c>
      <c r="AA11" s="251">
        <f t="shared" si="28"/>
        <v>0</v>
      </c>
      <c r="AB11" s="251">
        <f t="shared" si="28"/>
        <v>0</v>
      </c>
      <c r="AC11" s="251">
        <f>COUNTIF(AC51:AC75,"1")</f>
        <v>0</v>
      </c>
      <c r="AD11" s="230"/>
      <c r="AE11" s="200" t="s">
        <v>84</v>
      </c>
      <c r="AF11" s="147"/>
      <c r="AG11" s="251">
        <f>COUNTIF(AG51:AG76,"A")</f>
        <v>0</v>
      </c>
      <c r="AH11" s="251">
        <f t="shared" ref="AH11:AR11" si="29">COUNTIF(AH51:AH76,"A")</f>
        <v>0</v>
      </c>
      <c r="AI11" s="251">
        <f t="shared" si="29"/>
        <v>0</v>
      </c>
      <c r="AJ11" s="251">
        <f t="shared" si="29"/>
        <v>0</v>
      </c>
      <c r="AK11" s="251">
        <f t="shared" si="29"/>
        <v>0</v>
      </c>
      <c r="AL11" s="251">
        <f t="shared" si="29"/>
        <v>0</v>
      </c>
      <c r="AM11" s="251">
        <f t="shared" si="29"/>
        <v>0</v>
      </c>
      <c r="AN11" s="251">
        <f t="shared" si="29"/>
        <v>1</v>
      </c>
      <c r="AO11" s="251">
        <f t="shared" si="29"/>
        <v>0</v>
      </c>
      <c r="AP11" s="251">
        <f t="shared" si="29"/>
        <v>0</v>
      </c>
      <c r="AQ11" s="251">
        <f t="shared" si="29"/>
        <v>0</v>
      </c>
      <c r="AR11" s="251">
        <f t="shared" si="29"/>
        <v>1</v>
      </c>
      <c r="AS11" s="251">
        <f>COUNTIF(AS51:AS76,"1")</f>
        <v>0</v>
      </c>
    </row>
    <row r="13" spans="1:47" s="131" customFormat="1" ht="30" customHeight="1">
      <c r="A13" s="129" t="s">
        <v>21</v>
      </c>
      <c r="B13" s="463" t="str">
        <f>'MATCH DETAILS'!B4</f>
        <v>HORSPATH ROAD, OXFORD</v>
      </c>
      <c r="C13" s="463"/>
      <c r="D13" s="463"/>
      <c r="E13" s="463"/>
      <c r="F13" s="463"/>
      <c r="G13" s="463"/>
      <c r="H13" s="463"/>
      <c r="I13" s="463"/>
      <c r="J13" s="463"/>
      <c r="K13" s="463"/>
      <c r="L13" s="463"/>
      <c r="M13" s="463"/>
      <c r="N13" s="463"/>
      <c r="O13" s="463"/>
      <c r="P13" s="465" t="s">
        <v>232</v>
      </c>
      <c r="Q13" s="465"/>
      <c r="R13" s="465"/>
      <c r="S13" s="465"/>
      <c r="T13" s="465"/>
      <c r="U13" s="465"/>
      <c r="V13" s="465"/>
      <c r="W13" s="465"/>
      <c r="X13" s="465"/>
      <c r="Y13" s="465"/>
      <c r="Z13" s="465"/>
      <c r="AA13" s="465"/>
      <c r="AB13" s="465"/>
      <c r="AC13" s="465"/>
      <c r="AD13" s="465"/>
      <c r="AE13" s="461" t="s">
        <v>192</v>
      </c>
      <c r="AF13" s="461"/>
      <c r="AG13" s="461"/>
      <c r="AH13" s="461"/>
      <c r="AI13" s="461"/>
      <c r="AJ13" s="461"/>
      <c r="AK13" s="461"/>
      <c r="AL13" s="461"/>
      <c r="AM13" s="461"/>
      <c r="AN13" s="461"/>
      <c r="AO13" s="461"/>
      <c r="AP13" s="461"/>
      <c r="AQ13" s="219"/>
      <c r="AR13" s="459" t="str">
        <f>'MATCH DETAILS'!C5</f>
        <v>A</v>
      </c>
      <c r="AS13" s="459"/>
      <c r="AT13" s="459"/>
      <c r="AU13" s="130"/>
    </row>
    <row r="14" spans="1:47" s="134" customFormat="1" ht="36.75">
      <c r="A14" s="132" t="s">
        <v>22</v>
      </c>
      <c r="B14" s="464">
        <f>'MATCH DETAILS'!B3</f>
        <v>41525</v>
      </c>
      <c r="C14" s="464"/>
      <c r="D14" s="464"/>
      <c r="E14" s="464"/>
      <c r="F14" s="464"/>
      <c r="G14" s="464"/>
      <c r="H14" s="464"/>
      <c r="I14" s="464"/>
      <c r="J14" s="464"/>
      <c r="K14" s="464"/>
      <c r="L14" s="464"/>
      <c r="M14" s="464"/>
      <c r="N14" s="464"/>
      <c r="O14" s="464"/>
      <c r="P14" s="465" t="s">
        <v>193</v>
      </c>
      <c r="Q14" s="465"/>
      <c r="R14" s="465"/>
      <c r="S14" s="465"/>
      <c r="T14" s="465"/>
      <c r="U14" s="465"/>
      <c r="V14" s="465"/>
      <c r="W14" s="465"/>
      <c r="X14" s="465"/>
      <c r="Y14" s="465"/>
      <c r="Z14" s="465"/>
      <c r="AA14" s="465"/>
      <c r="AB14" s="465"/>
      <c r="AC14" s="465"/>
      <c r="AD14" s="465"/>
      <c r="AE14" s="462" t="str">
        <f>'MATCH DETAILS'!B5</f>
        <v>ABINGDON</v>
      </c>
      <c r="AF14" s="462"/>
      <c r="AG14" s="462"/>
      <c r="AH14" s="462"/>
      <c r="AI14" s="462"/>
      <c r="AJ14" s="462"/>
      <c r="AK14" s="462"/>
      <c r="AL14" s="462"/>
      <c r="AM14" s="462"/>
      <c r="AN14" s="462"/>
      <c r="AO14" s="462"/>
      <c r="AP14" s="462"/>
      <c r="AQ14" s="220"/>
      <c r="AR14" s="460" t="str">
        <f>'MATCH DETAILS'!D5</f>
        <v>AA</v>
      </c>
      <c r="AS14" s="460"/>
      <c r="AT14" s="460"/>
      <c r="AU14" s="133"/>
    </row>
    <row r="15" spans="1:47" s="136" customFormat="1" ht="70.5">
      <c r="A15" s="195" t="s">
        <v>194</v>
      </c>
      <c r="B15" s="196"/>
      <c r="C15" s="144" t="s">
        <v>262</v>
      </c>
      <c r="D15" s="197" t="s">
        <v>195</v>
      </c>
      <c r="E15" s="144" t="s">
        <v>14</v>
      </c>
      <c r="F15" s="197" t="s">
        <v>6</v>
      </c>
      <c r="G15" s="144" t="s">
        <v>197</v>
      </c>
      <c r="H15" s="197" t="s">
        <v>198</v>
      </c>
      <c r="I15" s="198" t="s">
        <v>2</v>
      </c>
      <c r="J15" s="197" t="s">
        <v>196</v>
      </c>
      <c r="K15" s="198" t="s">
        <v>199</v>
      </c>
      <c r="L15" s="197" t="s">
        <v>4</v>
      </c>
      <c r="M15" s="198" t="s">
        <v>3</v>
      </c>
      <c r="N15" s="197" t="s">
        <v>8</v>
      </c>
      <c r="O15" s="252"/>
      <c r="P15" s="195" t="s">
        <v>200</v>
      </c>
      <c r="Q15" s="196"/>
      <c r="R15" s="197" t="s">
        <v>198</v>
      </c>
      <c r="S15" s="198" t="s">
        <v>9</v>
      </c>
      <c r="T15" s="197" t="s">
        <v>197</v>
      </c>
      <c r="U15" s="198" t="s">
        <v>6</v>
      </c>
      <c r="V15" s="197" t="s">
        <v>196</v>
      </c>
      <c r="W15" s="198" t="s">
        <v>2</v>
      </c>
      <c r="X15" s="197" t="s">
        <v>199</v>
      </c>
      <c r="Y15" s="198" t="s">
        <v>13</v>
      </c>
      <c r="Z15" s="197" t="s">
        <v>195</v>
      </c>
      <c r="AA15" s="198" t="s">
        <v>4</v>
      </c>
      <c r="AB15" s="197" t="s">
        <v>3</v>
      </c>
      <c r="AC15" s="198" t="s">
        <v>8</v>
      </c>
      <c r="AD15" s="252"/>
      <c r="AE15" s="195" t="s">
        <v>201</v>
      </c>
      <c r="AF15" s="196"/>
      <c r="AG15" s="197" t="s">
        <v>198</v>
      </c>
      <c r="AH15" s="198" t="s">
        <v>197</v>
      </c>
      <c r="AI15" s="197" t="s">
        <v>15</v>
      </c>
      <c r="AJ15" s="198" t="s">
        <v>6</v>
      </c>
      <c r="AK15" s="197" t="s">
        <v>196</v>
      </c>
      <c r="AL15" s="198" t="s">
        <v>2</v>
      </c>
      <c r="AM15" s="197" t="s">
        <v>199</v>
      </c>
      <c r="AN15" s="198" t="s">
        <v>13</v>
      </c>
      <c r="AO15" s="197" t="s">
        <v>195</v>
      </c>
      <c r="AP15" s="198" t="s">
        <v>4</v>
      </c>
      <c r="AQ15" s="253"/>
      <c r="AR15" s="198" t="s">
        <v>3</v>
      </c>
      <c r="AS15" s="197" t="s">
        <v>8</v>
      </c>
      <c r="AT15" s="252"/>
      <c r="AU15" s="135"/>
    </row>
    <row r="16" spans="1:47" s="138" customFormat="1" ht="39.950000000000003" customHeight="1">
      <c r="A16" s="200"/>
      <c r="B16" s="147"/>
      <c r="C16" s="202">
        <v>0.40625</v>
      </c>
      <c r="D16" s="201">
        <v>0.41666666666666669</v>
      </c>
      <c r="E16" s="202">
        <v>0.4375</v>
      </c>
      <c r="F16" s="201">
        <v>0.45833333333333331</v>
      </c>
      <c r="G16" s="202">
        <v>0.5</v>
      </c>
      <c r="H16" s="201">
        <v>0.54166666666666663</v>
      </c>
      <c r="I16" s="202">
        <v>0.55555555555555558</v>
      </c>
      <c r="J16" s="201">
        <v>0.58333333333333337</v>
      </c>
      <c r="K16" s="202">
        <v>0.625</v>
      </c>
      <c r="L16" s="201">
        <v>0.63888888888888895</v>
      </c>
      <c r="M16" s="202">
        <v>0.66319444444444442</v>
      </c>
      <c r="N16" s="201">
        <v>0.69791666666666663</v>
      </c>
      <c r="O16" s="234"/>
      <c r="P16" s="200"/>
      <c r="Q16" s="147"/>
      <c r="R16" s="201">
        <v>0.41666666666666669</v>
      </c>
      <c r="S16" s="202">
        <v>0.4513888888888889</v>
      </c>
      <c r="T16" s="201">
        <v>0.45833333333333331</v>
      </c>
      <c r="U16" s="202">
        <v>0.47222222222222227</v>
      </c>
      <c r="V16" s="201">
        <v>0.5</v>
      </c>
      <c r="W16" s="202">
        <v>0.54861111111111105</v>
      </c>
      <c r="X16" s="201">
        <v>0.58333333333333337</v>
      </c>
      <c r="Y16" s="202">
        <v>0.59027777777777779</v>
      </c>
      <c r="Z16" s="201">
        <v>0.625</v>
      </c>
      <c r="AA16" s="202">
        <v>0.64583333333333337</v>
      </c>
      <c r="AB16" s="201">
        <v>0.67708333333333337</v>
      </c>
      <c r="AC16" s="202">
        <v>0.70486111111111116</v>
      </c>
      <c r="AD16" s="234"/>
      <c r="AE16" s="200"/>
      <c r="AF16" s="147"/>
      <c r="AG16" s="201">
        <v>0.41666666666666669</v>
      </c>
      <c r="AH16" s="202">
        <v>0.45833333333333331</v>
      </c>
      <c r="AI16" s="201">
        <v>0.46527777777777773</v>
      </c>
      <c r="AJ16" s="202">
        <v>0.47222222222222227</v>
      </c>
      <c r="AK16" s="201">
        <v>0.5</v>
      </c>
      <c r="AL16" s="202">
        <v>0.55208333333333337</v>
      </c>
      <c r="AM16" s="201">
        <v>0.58333333333333337</v>
      </c>
      <c r="AN16" s="202">
        <v>0.59375</v>
      </c>
      <c r="AO16" s="201">
        <v>0.625</v>
      </c>
      <c r="AP16" s="202">
        <v>0.65277777777777779</v>
      </c>
      <c r="AQ16" s="254"/>
      <c r="AR16" s="202">
        <v>0.67708333333333337</v>
      </c>
      <c r="AS16" s="201">
        <v>0.71180555555555547</v>
      </c>
      <c r="AT16" s="234"/>
      <c r="AU16" s="137"/>
    </row>
    <row r="17" spans="1:50" ht="24.95" customHeight="1">
      <c r="A17" s="223" t="s">
        <v>266</v>
      </c>
      <c r="B17" s="154">
        <v>1</v>
      </c>
      <c r="C17" s="154"/>
      <c r="D17" s="204"/>
      <c r="E17" s="151"/>
      <c r="F17" s="204"/>
      <c r="G17" s="151" t="s">
        <v>0</v>
      </c>
      <c r="H17" s="204"/>
      <c r="I17" s="151"/>
      <c r="J17" s="204"/>
      <c r="K17" s="151" t="s">
        <v>0</v>
      </c>
      <c r="L17" s="204"/>
      <c r="M17" s="154" t="s">
        <v>0</v>
      </c>
      <c r="N17" s="204"/>
      <c r="O17" s="234"/>
      <c r="P17" s="223" t="s">
        <v>269</v>
      </c>
      <c r="Q17" s="154">
        <v>1</v>
      </c>
      <c r="R17" s="204"/>
      <c r="S17" s="151"/>
      <c r="T17" s="204"/>
      <c r="U17" s="151"/>
      <c r="V17" s="204"/>
      <c r="W17" s="151"/>
      <c r="X17" s="204"/>
      <c r="Y17" s="151"/>
      <c r="Z17" s="204"/>
      <c r="AA17" s="151"/>
      <c r="AB17" s="204" t="s">
        <v>0</v>
      </c>
      <c r="AC17" s="151"/>
      <c r="AD17" s="234"/>
      <c r="AE17" s="223"/>
      <c r="AF17" s="154"/>
      <c r="AG17" s="204"/>
      <c r="AH17" s="151"/>
      <c r="AI17" s="204"/>
      <c r="AJ17" s="151"/>
      <c r="AK17" s="204"/>
      <c r="AL17" s="151"/>
      <c r="AM17" s="204"/>
      <c r="AN17" s="151"/>
      <c r="AO17" s="204"/>
      <c r="AP17" s="151"/>
      <c r="AQ17" s="235"/>
      <c r="AR17" s="151"/>
      <c r="AS17" s="204"/>
      <c r="AT17" s="234"/>
      <c r="AU17" s="139"/>
      <c r="AV17" s="157" t="str">
        <f>A17</f>
        <v>Rachel Fernandez</v>
      </c>
      <c r="AW17" s="157" t="str">
        <f>P17</f>
        <v>Juliette Wells-Gray</v>
      </c>
      <c r="AX17" s="157">
        <f>AE17</f>
        <v>0</v>
      </c>
    </row>
    <row r="18" spans="1:50" ht="24.95" customHeight="1">
      <c r="A18" s="223" t="s">
        <v>789</v>
      </c>
      <c r="B18" s="154">
        <v>2</v>
      </c>
      <c r="C18" s="154"/>
      <c r="D18" s="204"/>
      <c r="E18" s="151"/>
      <c r="F18" s="204" t="s">
        <v>1</v>
      </c>
      <c r="G18" s="151"/>
      <c r="H18" s="204"/>
      <c r="I18" s="151"/>
      <c r="J18" s="204"/>
      <c r="K18" s="151"/>
      <c r="L18" s="204"/>
      <c r="M18" s="154"/>
      <c r="N18" s="204"/>
      <c r="O18" s="234"/>
      <c r="P18" s="223" t="s">
        <v>271</v>
      </c>
      <c r="Q18" s="154">
        <v>2</v>
      </c>
      <c r="R18" s="204"/>
      <c r="S18" s="151"/>
      <c r="T18" s="204"/>
      <c r="U18" s="151"/>
      <c r="V18" s="204"/>
      <c r="W18" s="151"/>
      <c r="X18" s="204"/>
      <c r="Y18" s="151"/>
      <c r="Z18" s="204" t="s">
        <v>0</v>
      </c>
      <c r="AA18" s="151" t="s">
        <v>0</v>
      </c>
      <c r="AB18" s="204"/>
      <c r="AC18" s="151">
        <v>1</v>
      </c>
      <c r="AD18" s="234"/>
      <c r="AE18" s="223"/>
      <c r="AF18" s="154"/>
      <c r="AG18" s="204"/>
      <c r="AH18" s="151"/>
      <c r="AI18" s="204"/>
      <c r="AJ18" s="151"/>
      <c r="AK18" s="204"/>
      <c r="AL18" s="151"/>
      <c r="AM18" s="204"/>
      <c r="AN18" s="151"/>
      <c r="AO18" s="204"/>
      <c r="AP18" s="151"/>
      <c r="AQ18" s="235"/>
      <c r="AR18" s="151"/>
      <c r="AS18" s="204"/>
      <c r="AT18" s="234"/>
      <c r="AU18" s="139"/>
      <c r="AV18" s="157" t="str">
        <f t="shared" ref="AV18:AV42" si="30">A18</f>
        <v>Isobel Isom</v>
      </c>
      <c r="AW18" s="157" t="str">
        <f t="shared" ref="AW18:AW42" si="31">P18</f>
        <v>Georgia Pennington</v>
      </c>
      <c r="AX18" s="157">
        <f t="shared" ref="AX18:AX42" si="32">AE18</f>
        <v>0</v>
      </c>
    </row>
    <row r="19" spans="1:50" ht="24.95" customHeight="1">
      <c r="A19" s="223" t="s">
        <v>268</v>
      </c>
      <c r="B19" s="154">
        <v>3</v>
      </c>
      <c r="C19" s="154"/>
      <c r="D19" s="204"/>
      <c r="E19" s="151"/>
      <c r="F19" s="204" t="s">
        <v>0</v>
      </c>
      <c r="G19" s="151"/>
      <c r="H19" s="204"/>
      <c r="I19" s="151"/>
      <c r="J19" s="204"/>
      <c r="K19" s="151"/>
      <c r="L19" s="204"/>
      <c r="M19" s="154"/>
      <c r="N19" s="204"/>
      <c r="O19" s="234"/>
      <c r="P19" s="223" t="s">
        <v>790</v>
      </c>
      <c r="Q19" s="154">
        <v>3</v>
      </c>
      <c r="R19" s="204"/>
      <c r="S19" s="151"/>
      <c r="T19" s="204"/>
      <c r="U19" s="151"/>
      <c r="V19" s="204"/>
      <c r="W19" s="151" t="s">
        <v>0</v>
      </c>
      <c r="X19" s="204"/>
      <c r="Y19" s="151"/>
      <c r="Z19" s="204"/>
      <c r="AA19" s="151"/>
      <c r="AB19" s="204"/>
      <c r="AC19" s="151"/>
      <c r="AD19" s="234"/>
      <c r="AE19" s="223"/>
      <c r="AF19" s="154"/>
      <c r="AG19" s="204"/>
      <c r="AH19" s="151"/>
      <c r="AI19" s="204"/>
      <c r="AJ19" s="151"/>
      <c r="AK19" s="204"/>
      <c r="AL19" s="151"/>
      <c r="AM19" s="204"/>
      <c r="AN19" s="151"/>
      <c r="AO19" s="204"/>
      <c r="AP19" s="151"/>
      <c r="AQ19" s="235"/>
      <c r="AR19" s="151"/>
      <c r="AS19" s="204"/>
      <c r="AT19" s="234"/>
      <c r="AU19" s="139"/>
      <c r="AV19" s="157" t="str">
        <f t="shared" si="30"/>
        <v>Charlotte Barwick</v>
      </c>
      <c r="AW19" s="157" t="str">
        <f t="shared" si="31"/>
        <v>Cei Kimber-Bidlot</v>
      </c>
      <c r="AX19" s="157">
        <f t="shared" si="32"/>
        <v>0</v>
      </c>
    </row>
    <row r="20" spans="1:50" ht="24.95" customHeight="1">
      <c r="A20" s="223"/>
      <c r="B20" s="154">
        <v>4</v>
      </c>
      <c r="C20" s="154"/>
      <c r="D20" s="204"/>
      <c r="E20" s="151"/>
      <c r="F20" s="204"/>
      <c r="G20" s="151"/>
      <c r="H20" s="204"/>
      <c r="I20" s="151"/>
      <c r="J20" s="204"/>
      <c r="K20" s="151"/>
      <c r="L20" s="204"/>
      <c r="M20" s="154"/>
      <c r="N20" s="204"/>
      <c r="O20" s="234"/>
      <c r="P20" s="223" t="s">
        <v>267</v>
      </c>
      <c r="Q20" s="154">
        <v>4</v>
      </c>
      <c r="R20" s="204"/>
      <c r="S20" s="151"/>
      <c r="T20" s="204"/>
      <c r="U20" s="151"/>
      <c r="V20" s="204"/>
      <c r="W20" s="151" t="s">
        <v>1</v>
      </c>
      <c r="X20" s="204"/>
      <c r="Y20" s="151"/>
      <c r="Z20" s="204" t="s">
        <v>416</v>
      </c>
      <c r="AA20" s="151"/>
      <c r="AB20" s="204"/>
      <c r="AC20" s="151">
        <v>2</v>
      </c>
      <c r="AD20" s="234"/>
      <c r="AE20" s="223"/>
      <c r="AF20" s="154"/>
      <c r="AG20" s="204"/>
      <c r="AH20" s="151"/>
      <c r="AI20" s="204"/>
      <c r="AJ20" s="151"/>
      <c r="AK20" s="204"/>
      <c r="AL20" s="151"/>
      <c r="AM20" s="204"/>
      <c r="AN20" s="151"/>
      <c r="AO20" s="204"/>
      <c r="AP20" s="151"/>
      <c r="AQ20" s="235"/>
      <c r="AR20" s="151"/>
      <c r="AS20" s="204"/>
      <c r="AT20" s="234"/>
      <c r="AU20" s="139"/>
      <c r="AV20" s="157">
        <f t="shared" si="30"/>
        <v>0</v>
      </c>
      <c r="AW20" s="157" t="str">
        <f t="shared" si="31"/>
        <v>Molly Clarke</v>
      </c>
      <c r="AX20" s="157">
        <f t="shared" si="32"/>
        <v>0</v>
      </c>
    </row>
    <row r="21" spans="1:50" ht="24.95" customHeight="1">
      <c r="A21" s="223"/>
      <c r="B21" s="154">
        <v>5</v>
      </c>
      <c r="C21" s="154"/>
      <c r="D21" s="204"/>
      <c r="E21" s="151"/>
      <c r="F21" s="204"/>
      <c r="G21" s="151"/>
      <c r="H21" s="204"/>
      <c r="I21" s="151"/>
      <c r="J21" s="204"/>
      <c r="K21" s="151"/>
      <c r="L21" s="204"/>
      <c r="M21" s="154"/>
      <c r="N21" s="204"/>
      <c r="O21" s="234"/>
      <c r="P21" s="223" t="s">
        <v>270</v>
      </c>
      <c r="Q21" s="154">
        <v>5</v>
      </c>
      <c r="R21" s="204"/>
      <c r="S21" s="151"/>
      <c r="T21" s="204"/>
      <c r="U21" s="151"/>
      <c r="V21" s="204"/>
      <c r="W21" s="151" t="s">
        <v>416</v>
      </c>
      <c r="X21" s="204"/>
      <c r="Y21" s="151"/>
      <c r="Z21" s="204" t="s">
        <v>416</v>
      </c>
      <c r="AA21" s="151"/>
      <c r="AB21" s="204" t="s">
        <v>416</v>
      </c>
      <c r="AC21" s="151">
        <v>3</v>
      </c>
      <c r="AD21" s="234"/>
      <c r="AE21" s="223"/>
      <c r="AF21" s="154"/>
      <c r="AG21" s="204"/>
      <c r="AH21" s="151"/>
      <c r="AI21" s="204"/>
      <c r="AJ21" s="151"/>
      <c r="AK21" s="204"/>
      <c r="AL21" s="151"/>
      <c r="AM21" s="204"/>
      <c r="AN21" s="151"/>
      <c r="AO21" s="204"/>
      <c r="AP21" s="151"/>
      <c r="AQ21" s="235"/>
      <c r="AR21" s="151"/>
      <c r="AS21" s="204"/>
      <c r="AT21" s="234"/>
      <c r="AU21" s="139"/>
      <c r="AV21" s="157">
        <f t="shared" si="30"/>
        <v>0</v>
      </c>
      <c r="AW21" s="157" t="str">
        <f t="shared" si="31"/>
        <v>Holly Barwick</v>
      </c>
      <c r="AX21" s="157">
        <f t="shared" si="32"/>
        <v>0</v>
      </c>
    </row>
    <row r="22" spans="1:50" ht="24.95" customHeight="1">
      <c r="A22" s="223"/>
      <c r="B22" s="154">
        <v>6</v>
      </c>
      <c r="C22" s="154"/>
      <c r="D22" s="204"/>
      <c r="E22" s="151"/>
      <c r="F22" s="204"/>
      <c r="G22" s="151"/>
      <c r="H22" s="204"/>
      <c r="I22" s="151"/>
      <c r="J22" s="204"/>
      <c r="K22" s="151"/>
      <c r="L22" s="204"/>
      <c r="M22" s="154"/>
      <c r="N22" s="204"/>
      <c r="O22" s="234"/>
      <c r="P22" s="223" t="s">
        <v>273</v>
      </c>
      <c r="Q22" s="154">
        <v>6</v>
      </c>
      <c r="R22" s="204"/>
      <c r="S22" s="151"/>
      <c r="T22" s="204"/>
      <c r="U22" s="151"/>
      <c r="V22" s="204"/>
      <c r="W22" s="151"/>
      <c r="X22" s="204"/>
      <c r="Y22" s="151"/>
      <c r="Z22" s="204" t="s">
        <v>1</v>
      </c>
      <c r="AA22" s="151"/>
      <c r="AB22" s="204" t="s">
        <v>1</v>
      </c>
      <c r="AC22" s="151">
        <v>4</v>
      </c>
      <c r="AD22" s="234"/>
      <c r="AE22" s="223"/>
      <c r="AF22" s="154"/>
      <c r="AG22" s="204"/>
      <c r="AH22" s="151"/>
      <c r="AI22" s="204"/>
      <c r="AJ22" s="151"/>
      <c r="AK22" s="204"/>
      <c r="AL22" s="151"/>
      <c r="AM22" s="204"/>
      <c r="AN22" s="151"/>
      <c r="AO22" s="204"/>
      <c r="AP22" s="151"/>
      <c r="AQ22" s="235"/>
      <c r="AR22" s="151"/>
      <c r="AS22" s="204"/>
      <c r="AT22" s="234"/>
      <c r="AU22" s="139"/>
      <c r="AV22" s="157">
        <f t="shared" si="30"/>
        <v>0</v>
      </c>
      <c r="AW22" s="157" t="str">
        <f t="shared" si="31"/>
        <v>Martha Stepney</v>
      </c>
      <c r="AX22" s="157">
        <f t="shared" si="32"/>
        <v>0</v>
      </c>
    </row>
    <row r="23" spans="1:50" ht="24.95" customHeight="1">
      <c r="A23" s="223"/>
      <c r="B23" s="154"/>
      <c r="C23" s="154"/>
      <c r="D23" s="204"/>
      <c r="E23" s="151"/>
      <c r="F23" s="204"/>
      <c r="G23" s="151"/>
      <c r="H23" s="204"/>
      <c r="I23" s="151"/>
      <c r="J23" s="204"/>
      <c r="K23" s="151"/>
      <c r="L23" s="204"/>
      <c r="M23" s="154"/>
      <c r="N23" s="204"/>
      <c r="O23" s="234"/>
      <c r="P23" s="223" t="s">
        <v>272</v>
      </c>
      <c r="Q23" s="154"/>
      <c r="R23" s="204"/>
      <c r="S23" s="151"/>
      <c r="T23" s="204"/>
      <c r="U23" s="151"/>
      <c r="V23" s="204"/>
      <c r="W23" s="151" t="s">
        <v>416</v>
      </c>
      <c r="X23" s="204"/>
      <c r="Y23" s="151"/>
      <c r="Z23" s="204"/>
      <c r="AA23" s="151"/>
      <c r="AB23" s="204"/>
      <c r="AC23" s="151"/>
      <c r="AD23" s="234"/>
      <c r="AE23" s="223"/>
      <c r="AF23" s="154"/>
      <c r="AG23" s="204"/>
      <c r="AH23" s="151"/>
      <c r="AI23" s="204"/>
      <c r="AJ23" s="151"/>
      <c r="AK23" s="204"/>
      <c r="AL23" s="151"/>
      <c r="AM23" s="204"/>
      <c r="AN23" s="151"/>
      <c r="AO23" s="204"/>
      <c r="AP23" s="151"/>
      <c r="AQ23" s="235"/>
      <c r="AR23" s="151"/>
      <c r="AS23" s="204"/>
      <c r="AT23" s="234"/>
      <c r="AU23" s="139"/>
      <c r="AV23" s="157">
        <f t="shared" si="30"/>
        <v>0</v>
      </c>
      <c r="AW23" s="157" t="str">
        <f t="shared" si="31"/>
        <v>Molly Magrane</v>
      </c>
      <c r="AX23" s="157">
        <f t="shared" si="32"/>
        <v>0</v>
      </c>
    </row>
    <row r="24" spans="1:50" ht="24.95" customHeight="1">
      <c r="A24" s="223"/>
      <c r="B24" s="154"/>
      <c r="C24" s="154"/>
      <c r="D24" s="204"/>
      <c r="E24" s="151"/>
      <c r="F24" s="204"/>
      <c r="G24" s="151"/>
      <c r="H24" s="204"/>
      <c r="I24" s="151"/>
      <c r="J24" s="204"/>
      <c r="K24" s="151"/>
      <c r="L24" s="204"/>
      <c r="M24" s="154"/>
      <c r="N24" s="204"/>
      <c r="O24" s="234"/>
      <c r="P24" s="223"/>
      <c r="Q24" s="154"/>
      <c r="R24" s="204"/>
      <c r="S24" s="151"/>
      <c r="T24" s="204"/>
      <c r="U24" s="151"/>
      <c r="V24" s="204"/>
      <c r="W24" s="151"/>
      <c r="X24" s="204"/>
      <c r="Y24" s="151"/>
      <c r="Z24" s="204"/>
      <c r="AA24" s="151"/>
      <c r="AB24" s="204"/>
      <c r="AC24" s="151"/>
      <c r="AD24" s="234"/>
      <c r="AE24" s="223"/>
      <c r="AF24" s="154"/>
      <c r="AG24" s="204"/>
      <c r="AH24" s="151"/>
      <c r="AI24" s="204"/>
      <c r="AJ24" s="151"/>
      <c r="AK24" s="204"/>
      <c r="AL24" s="151"/>
      <c r="AM24" s="204"/>
      <c r="AN24" s="151"/>
      <c r="AO24" s="204"/>
      <c r="AP24" s="151"/>
      <c r="AQ24" s="235"/>
      <c r="AR24" s="151"/>
      <c r="AS24" s="204"/>
      <c r="AT24" s="234"/>
      <c r="AU24" s="139"/>
      <c r="AV24" s="157">
        <f t="shared" si="30"/>
        <v>0</v>
      </c>
      <c r="AW24" s="157">
        <f t="shared" si="31"/>
        <v>0</v>
      </c>
      <c r="AX24" s="157">
        <f t="shared" si="32"/>
        <v>0</v>
      </c>
    </row>
    <row r="25" spans="1:50" ht="24.95" customHeight="1">
      <c r="A25" s="223"/>
      <c r="B25" s="154"/>
      <c r="C25" s="154"/>
      <c r="D25" s="204"/>
      <c r="E25" s="151"/>
      <c r="F25" s="204"/>
      <c r="G25" s="151"/>
      <c r="H25" s="204"/>
      <c r="I25" s="151"/>
      <c r="J25" s="204"/>
      <c r="K25" s="151"/>
      <c r="L25" s="204"/>
      <c r="M25" s="154"/>
      <c r="N25" s="204"/>
      <c r="O25" s="234"/>
      <c r="P25" s="223"/>
      <c r="Q25" s="154"/>
      <c r="R25" s="204"/>
      <c r="S25" s="151"/>
      <c r="T25" s="204"/>
      <c r="U25" s="151"/>
      <c r="V25" s="204"/>
      <c r="W25" s="151"/>
      <c r="X25" s="204"/>
      <c r="Y25" s="151"/>
      <c r="Z25" s="204"/>
      <c r="AA25" s="151"/>
      <c r="AB25" s="204"/>
      <c r="AC25" s="151"/>
      <c r="AD25" s="234"/>
      <c r="AE25" s="223"/>
      <c r="AF25" s="154"/>
      <c r="AG25" s="204"/>
      <c r="AH25" s="151"/>
      <c r="AI25" s="204"/>
      <c r="AJ25" s="151"/>
      <c r="AK25" s="204"/>
      <c r="AL25" s="151"/>
      <c r="AM25" s="204"/>
      <c r="AN25" s="151"/>
      <c r="AO25" s="204"/>
      <c r="AP25" s="151"/>
      <c r="AQ25" s="235"/>
      <c r="AR25" s="151"/>
      <c r="AS25" s="204"/>
      <c r="AT25" s="234"/>
      <c r="AU25" s="139"/>
      <c r="AV25" s="157">
        <f t="shared" si="30"/>
        <v>0</v>
      </c>
      <c r="AW25" s="157">
        <f t="shared" si="31"/>
        <v>0</v>
      </c>
      <c r="AX25" s="157">
        <f t="shared" si="32"/>
        <v>0</v>
      </c>
    </row>
    <row r="26" spans="1:50" ht="24.95" customHeight="1">
      <c r="A26" s="223"/>
      <c r="B26" s="154"/>
      <c r="C26" s="154"/>
      <c r="D26" s="204"/>
      <c r="E26" s="151"/>
      <c r="F26" s="204"/>
      <c r="G26" s="151"/>
      <c r="H26" s="204"/>
      <c r="I26" s="151"/>
      <c r="J26" s="204"/>
      <c r="K26" s="151"/>
      <c r="L26" s="204"/>
      <c r="M26" s="151"/>
      <c r="N26" s="204"/>
      <c r="O26" s="234"/>
      <c r="P26" s="223"/>
      <c r="Q26" s="154"/>
      <c r="R26" s="204"/>
      <c r="S26" s="151"/>
      <c r="T26" s="204"/>
      <c r="U26" s="151"/>
      <c r="V26" s="204"/>
      <c r="W26" s="151"/>
      <c r="X26" s="204"/>
      <c r="Y26" s="151"/>
      <c r="Z26" s="204"/>
      <c r="AA26" s="151"/>
      <c r="AB26" s="204"/>
      <c r="AC26" s="151"/>
      <c r="AD26" s="234"/>
      <c r="AE26" s="223"/>
      <c r="AF26" s="154"/>
      <c r="AG26" s="204"/>
      <c r="AH26" s="151"/>
      <c r="AI26" s="204"/>
      <c r="AJ26" s="151"/>
      <c r="AK26" s="204"/>
      <c r="AL26" s="151"/>
      <c r="AM26" s="204"/>
      <c r="AN26" s="151"/>
      <c r="AO26" s="204"/>
      <c r="AP26" s="151"/>
      <c r="AQ26" s="235"/>
      <c r="AR26" s="151"/>
      <c r="AS26" s="204"/>
      <c r="AT26" s="234"/>
      <c r="AU26" s="139"/>
      <c r="AV26" s="157">
        <f t="shared" si="30"/>
        <v>0</v>
      </c>
      <c r="AW26" s="157">
        <f t="shared" si="31"/>
        <v>0</v>
      </c>
      <c r="AX26" s="157">
        <f t="shared" si="32"/>
        <v>0</v>
      </c>
    </row>
    <row r="27" spans="1:50" ht="24.95" customHeight="1">
      <c r="A27" s="223"/>
      <c r="B27" s="154"/>
      <c r="C27" s="154"/>
      <c r="D27" s="204"/>
      <c r="E27" s="151"/>
      <c r="F27" s="204"/>
      <c r="G27" s="151"/>
      <c r="H27" s="204"/>
      <c r="I27" s="151"/>
      <c r="J27" s="204"/>
      <c r="K27" s="151"/>
      <c r="L27" s="204"/>
      <c r="M27" s="151"/>
      <c r="N27" s="204"/>
      <c r="O27" s="234"/>
      <c r="P27" s="223"/>
      <c r="Q27" s="154"/>
      <c r="R27" s="204"/>
      <c r="S27" s="151"/>
      <c r="T27" s="204"/>
      <c r="U27" s="151"/>
      <c r="V27" s="204"/>
      <c r="W27" s="151"/>
      <c r="X27" s="204"/>
      <c r="Y27" s="151"/>
      <c r="Z27" s="204"/>
      <c r="AA27" s="151"/>
      <c r="AB27" s="204"/>
      <c r="AC27" s="151"/>
      <c r="AD27" s="234"/>
      <c r="AE27" s="223"/>
      <c r="AF27" s="154"/>
      <c r="AG27" s="204"/>
      <c r="AH27" s="151"/>
      <c r="AI27" s="204"/>
      <c r="AJ27" s="151"/>
      <c r="AK27" s="204"/>
      <c r="AL27" s="151"/>
      <c r="AM27" s="204"/>
      <c r="AN27" s="151"/>
      <c r="AO27" s="204"/>
      <c r="AP27" s="151"/>
      <c r="AQ27" s="235"/>
      <c r="AR27" s="151"/>
      <c r="AS27" s="204"/>
      <c r="AT27" s="234"/>
      <c r="AU27" s="139"/>
      <c r="AV27" s="157">
        <f t="shared" si="30"/>
        <v>0</v>
      </c>
      <c r="AW27" s="157">
        <f t="shared" si="31"/>
        <v>0</v>
      </c>
      <c r="AX27" s="157">
        <f t="shared" si="32"/>
        <v>0</v>
      </c>
    </row>
    <row r="28" spans="1:50" ht="24.95" customHeight="1">
      <c r="A28" s="223"/>
      <c r="B28" s="154"/>
      <c r="C28" s="154"/>
      <c r="D28" s="204"/>
      <c r="E28" s="151"/>
      <c r="F28" s="204"/>
      <c r="G28" s="151"/>
      <c r="H28" s="204"/>
      <c r="I28" s="151"/>
      <c r="J28" s="204"/>
      <c r="K28" s="151"/>
      <c r="L28" s="204"/>
      <c r="M28" s="151"/>
      <c r="N28" s="204"/>
      <c r="O28" s="234"/>
      <c r="P28" s="223"/>
      <c r="Q28" s="154"/>
      <c r="R28" s="204"/>
      <c r="S28" s="151"/>
      <c r="T28" s="204"/>
      <c r="U28" s="151"/>
      <c r="V28" s="204"/>
      <c r="W28" s="151"/>
      <c r="X28" s="204"/>
      <c r="Y28" s="151"/>
      <c r="Z28" s="204"/>
      <c r="AA28" s="151"/>
      <c r="AB28" s="204"/>
      <c r="AC28" s="151"/>
      <c r="AD28" s="234"/>
      <c r="AE28" s="223"/>
      <c r="AF28" s="154"/>
      <c r="AG28" s="204"/>
      <c r="AH28" s="151"/>
      <c r="AI28" s="204"/>
      <c r="AJ28" s="151"/>
      <c r="AK28" s="204"/>
      <c r="AL28" s="151"/>
      <c r="AM28" s="204"/>
      <c r="AN28" s="151"/>
      <c r="AO28" s="204"/>
      <c r="AP28" s="151"/>
      <c r="AQ28" s="235"/>
      <c r="AR28" s="151"/>
      <c r="AS28" s="204"/>
      <c r="AT28" s="234"/>
      <c r="AU28" s="139"/>
      <c r="AV28" s="157">
        <f t="shared" si="30"/>
        <v>0</v>
      </c>
      <c r="AW28" s="157">
        <f t="shared" si="31"/>
        <v>0</v>
      </c>
      <c r="AX28" s="157">
        <f t="shared" si="32"/>
        <v>0</v>
      </c>
    </row>
    <row r="29" spans="1:50" ht="24.95" customHeight="1">
      <c r="A29" s="224"/>
      <c r="B29" s="154"/>
      <c r="C29" s="154"/>
      <c r="D29" s="204"/>
      <c r="E29" s="151"/>
      <c r="F29" s="204"/>
      <c r="G29" s="151"/>
      <c r="H29" s="204"/>
      <c r="I29" s="151"/>
      <c r="J29" s="204"/>
      <c r="K29" s="151"/>
      <c r="L29" s="204"/>
      <c r="M29" s="151"/>
      <c r="N29" s="204"/>
      <c r="O29" s="234"/>
      <c r="P29" s="223"/>
      <c r="Q29" s="154"/>
      <c r="R29" s="204"/>
      <c r="S29" s="151"/>
      <c r="T29" s="204"/>
      <c r="U29" s="151"/>
      <c r="V29" s="204"/>
      <c r="W29" s="151"/>
      <c r="X29" s="204"/>
      <c r="Y29" s="151"/>
      <c r="Z29" s="204"/>
      <c r="AA29" s="151"/>
      <c r="AB29" s="204"/>
      <c r="AC29" s="151"/>
      <c r="AD29" s="234"/>
      <c r="AE29" s="223"/>
      <c r="AF29" s="154"/>
      <c r="AG29" s="204"/>
      <c r="AH29" s="151"/>
      <c r="AI29" s="204"/>
      <c r="AJ29" s="151"/>
      <c r="AK29" s="204"/>
      <c r="AL29" s="151"/>
      <c r="AM29" s="204"/>
      <c r="AN29" s="151"/>
      <c r="AO29" s="204"/>
      <c r="AP29" s="151"/>
      <c r="AQ29" s="235"/>
      <c r="AR29" s="151"/>
      <c r="AS29" s="204"/>
      <c r="AT29" s="234"/>
      <c r="AU29" s="139"/>
      <c r="AV29" s="157">
        <f t="shared" si="30"/>
        <v>0</v>
      </c>
      <c r="AW29" s="157">
        <f t="shared" si="31"/>
        <v>0</v>
      </c>
      <c r="AX29" s="157">
        <f t="shared" si="32"/>
        <v>0</v>
      </c>
    </row>
    <row r="30" spans="1:50" ht="24.95" customHeight="1">
      <c r="A30" s="223"/>
      <c r="B30" s="154"/>
      <c r="C30" s="154"/>
      <c r="D30" s="204"/>
      <c r="E30" s="151"/>
      <c r="F30" s="204"/>
      <c r="G30" s="151"/>
      <c r="H30" s="204"/>
      <c r="I30" s="151"/>
      <c r="J30" s="204"/>
      <c r="K30" s="151"/>
      <c r="L30" s="204"/>
      <c r="M30" s="154"/>
      <c r="N30" s="204"/>
      <c r="O30" s="234"/>
      <c r="P30" s="223"/>
      <c r="Q30" s="154"/>
      <c r="R30" s="204"/>
      <c r="S30" s="151"/>
      <c r="T30" s="204"/>
      <c r="U30" s="151"/>
      <c r="V30" s="204"/>
      <c r="W30" s="151"/>
      <c r="X30" s="204"/>
      <c r="Y30" s="151"/>
      <c r="Z30" s="204"/>
      <c r="AA30" s="151"/>
      <c r="AB30" s="204"/>
      <c r="AC30" s="151"/>
      <c r="AD30" s="234"/>
      <c r="AE30" s="223"/>
      <c r="AF30" s="154"/>
      <c r="AG30" s="204"/>
      <c r="AH30" s="151"/>
      <c r="AI30" s="204"/>
      <c r="AJ30" s="151"/>
      <c r="AK30" s="204"/>
      <c r="AL30" s="151"/>
      <c r="AM30" s="204"/>
      <c r="AN30" s="151"/>
      <c r="AO30" s="204"/>
      <c r="AP30" s="151"/>
      <c r="AQ30" s="235"/>
      <c r="AR30" s="151"/>
      <c r="AS30" s="204"/>
      <c r="AT30" s="234"/>
      <c r="AU30" s="139"/>
      <c r="AV30" s="157">
        <f t="shared" si="30"/>
        <v>0</v>
      </c>
      <c r="AW30" s="157">
        <f t="shared" si="31"/>
        <v>0</v>
      </c>
      <c r="AX30" s="157">
        <f t="shared" si="32"/>
        <v>0</v>
      </c>
    </row>
    <row r="31" spans="1:50" ht="24.95" customHeight="1">
      <c r="A31" s="223"/>
      <c r="B31" s="154">
        <v>15</v>
      </c>
      <c r="C31" s="154"/>
      <c r="D31" s="204"/>
      <c r="E31" s="151"/>
      <c r="F31" s="204"/>
      <c r="G31" s="151"/>
      <c r="H31" s="204"/>
      <c r="I31" s="151"/>
      <c r="J31" s="204"/>
      <c r="K31" s="151"/>
      <c r="L31" s="204"/>
      <c r="M31" s="154"/>
      <c r="N31" s="204"/>
      <c r="O31" s="234"/>
      <c r="P31" s="223"/>
      <c r="Q31" s="154">
        <v>15</v>
      </c>
      <c r="R31" s="204"/>
      <c r="S31" s="151"/>
      <c r="T31" s="204"/>
      <c r="U31" s="151"/>
      <c r="V31" s="204"/>
      <c r="W31" s="151"/>
      <c r="X31" s="204"/>
      <c r="Y31" s="151"/>
      <c r="Z31" s="204"/>
      <c r="AA31" s="151"/>
      <c r="AB31" s="204"/>
      <c r="AC31" s="151"/>
      <c r="AD31" s="234"/>
      <c r="AE31" s="468" t="s">
        <v>438</v>
      </c>
      <c r="AF31" s="469"/>
      <c r="AG31" s="204"/>
      <c r="AH31" s="151"/>
      <c r="AI31" s="204"/>
      <c r="AJ31" s="151"/>
      <c r="AK31" s="204"/>
      <c r="AL31" s="151"/>
      <c r="AM31" s="204"/>
      <c r="AN31" s="151"/>
      <c r="AO31" s="204"/>
      <c r="AP31" s="151"/>
      <c r="AQ31" s="235"/>
      <c r="AR31" s="151"/>
      <c r="AS31" s="204"/>
      <c r="AT31" s="234"/>
      <c r="AU31" s="139"/>
      <c r="AV31" s="157">
        <f t="shared" si="30"/>
        <v>0</v>
      </c>
      <c r="AW31" s="157">
        <f t="shared" si="31"/>
        <v>0</v>
      </c>
      <c r="AX31" s="157" t="str">
        <f t="shared" si="32"/>
        <v>U20 ns guests</v>
      </c>
    </row>
    <row r="32" spans="1:50" ht="24.95" customHeight="1">
      <c r="A32" s="223"/>
      <c r="B32" s="154">
        <v>16</v>
      </c>
      <c r="C32" s="154"/>
      <c r="D32" s="204"/>
      <c r="E32" s="151"/>
      <c r="F32" s="204"/>
      <c r="G32" s="151"/>
      <c r="H32" s="204"/>
      <c r="I32" s="151"/>
      <c r="J32" s="204"/>
      <c r="K32" s="151"/>
      <c r="L32" s="204"/>
      <c r="M32" s="154"/>
      <c r="N32" s="204"/>
      <c r="O32" s="234"/>
      <c r="P32" s="223"/>
      <c r="Q32" s="154">
        <v>16</v>
      </c>
      <c r="R32" s="204"/>
      <c r="S32" s="151"/>
      <c r="T32" s="204"/>
      <c r="U32" s="151"/>
      <c r="V32" s="204"/>
      <c r="W32" s="151"/>
      <c r="X32" s="204"/>
      <c r="Y32" s="151"/>
      <c r="Z32" s="204"/>
      <c r="AA32" s="151"/>
      <c r="AB32" s="204"/>
      <c r="AC32" s="151"/>
      <c r="AD32" s="234"/>
      <c r="AE32" s="470"/>
      <c r="AF32" s="471"/>
      <c r="AG32" s="204"/>
      <c r="AH32" s="151"/>
      <c r="AI32" s="204"/>
      <c r="AJ32" s="151"/>
      <c r="AK32" s="204"/>
      <c r="AL32" s="151"/>
      <c r="AM32" s="204"/>
      <c r="AN32" s="151"/>
      <c r="AO32" s="204"/>
      <c r="AP32" s="151"/>
      <c r="AQ32" s="235"/>
      <c r="AR32" s="151"/>
      <c r="AS32" s="204"/>
      <c r="AT32" s="234"/>
      <c r="AU32" s="139"/>
      <c r="AV32" s="157">
        <f t="shared" si="30"/>
        <v>0</v>
      </c>
      <c r="AW32" s="157">
        <f t="shared" si="31"/>
        <v>0</v>
      </c>
      <c r="AX32" s="157">
        <f t="shared" si="32"/>
        <v>0</v>
      </c>
    </row>
    <row r="33" spans="1:50" ht="24.95" customHeight="1">
      <c r="A33" s="223"/>
      <c r="B33" s="154">
        <v>17</v>
      </c>
      <c r="C33" s="154"/>
      <c r="D33" s="204"/>
      <c r="E33" s="151"/>
      <c r="F33" s="204"/>
      <c r="G33" s="151"/>
      <c r="H33" s="204"/>
      <c r="I33" s="151"/>
      <c r="J33" s="204"/>
      <c r="K33" s="151"/>
      <c r="L33" s="204"/>
      <c r="M33" s="154"/>
      <c r="N33" s="204"/>
      <c r="O33" s="234"/>
      <c r="P33" s="223"/>
      <c r="Q33" s="154">
        <v>17</v>
      </c>
      <c r="R33" s="204"/>
      <c r="S33" s="151"/>
      <c r="T33" s="204"/>
      <c r="U33" s="151"/>
      <c r="V33" s="204"/>
      <c r="W33" s="151"/>
      <c r="X33" s="204"/>
      <c r="Y33" s="151"/>
      <c r="Z33" s="204"/>
      <c r="AA33" s="151"/>
      <c r="AB33" s="204"/>
      <c r="AC33" s="151"/>
      <c r="AD33" s="234"/>
      <c r="AE33" s="223"/>
      <c r="AF33" s="154">
        <v>1</v>
      </c>
      <c r="AG33" s="204"/>
      <c r="AH33" s="151"/>
      <c r="AI33" s="204"/>
      <c r="AJ33" s="151"/>
      <c r="AK33" s="204"/>
      <c r="AL33" s="151"/>
      <c r="AM33" s="204"/>
      <c r="AN33" s="151"/>
      <c r="AO33" s="204"/>
      <c r="AP33" s="151"/>
      <c r="AQ33" s="235"/>
      <c r="AR33" s="151"/>
      <c r="AS33" s="204"/>
      <c r="AT33" s="234"/>
      <c r="AU33" s="139"/>
      <c r="AV33" s="157">
        <f t="shared" si="30"/>
        <v>0</v>
      </c>
      <c r="AW33" s="157">
        <f t="shared" si="31"/>
        <v>0</v>
      </c>
      <c r="AX33" s="157">
        <f t="shared" si="32"/>
        <v>0</v>
      </c>
    </row>
    <row r="34" spans="1:50" ht="24.95" customHeight="1">
      <c r="A34" s="223"/>
      <c r="B34" s="154">
        <v>18</v>
      </c>
      <c r="C34" s="154"/>
      <c r="D34" s="204"/>
      <c r="E34" s="151"/>
      <c r="F34" s="204"/>
      <c r="G34" s="151"/>
      <c r="H34" s="204"/>
      <c r="I34" s="151"/>
      <c r="J34" s="204"/>
      <c r="K34" s="151"/>
      <c r="L34" s="204"/>
      <c r="M34" s="154"/>
      <c r="N34" s="204"/>
      <c r="O34" s="234"/>
      <c r="P34" s="223"/>
      <c r="Q34" s="154">
        <v>18</v>
      </c>
      <c r="R34" s="204"/>
      <c r="S34" s="151"/>
      <c r="T34" s="204"/>
      <c r="U34" s="151"/>
      <c r="V34" s="204"/>
      <c r="W34" s="151"/>
      <c r="X34" s="204"/>
      <c r="Y34" s="151"/>
      <c r="Z34" s="204"/>
      <c r="AA34" s="151"/>
      <c r="AB34" s="204"/>
      <c r="AC34" s="151"/>
      <c r="AD34" s="234"/>
      <c r="AE34" s="223"/>
      <c r="AF34" s="154">
        <v>1</v>
      </c>
      <c r="AG34" s="204"/>
      <c r="AH34" s="151"/>
      <c r="AI34" s="204"/>
      <c r="AJ34" s="151"/>
      <c r="AK34" s="204"/>
      <c r="AL34" s="151"/>
      <c r="AM34" s="204"/>
      <c r="AN34" s="151"/>
      <c r="AO34" s="204"/>
      <c r="AP34" s="151"/>
      <c r="AQ34" s="235"/>
      <c r="AR34" s="151"/>
      <c r="AS34" s="204"/>
      <c r="AT34" s="234"/>
      <c r="AU34" s="139"/>
      <c r="AV34" s="157">
        <f t="shared" si="30"/>
        <v>0</v>
      </c>
      <c r="AW34" s="157">
        <f t="shared" si="31"/>
        <v>0</v>
      </c>
      <c r="AX34" s="157">
        <f t="shared" si="32"/>
        <v>0</v>
      </c>
    </row>
    <row r="35" spans="1:50" ht="24.95" customHeight="1">
      <c r="A35" s="223"/>
      <c r="B35" s="154">
        <v>19</v>
      </c>
      <c r="C35" s="154"/>
      <c r="D35" s="204"/>
      <c r="E35" s="151"/>
      <c r="F35" s="204"/>
      <c r="G35" s="151"/>
      <c r="H35" s="204"/>
      <c r="I35" s="151"/>
      <c r="J35" s="204"/>
      <c r="K35" s="151"/>
      <c r="L35" s="204"/>
      <c r="M35" s="154"/>
      <c r="N35" s="204"/>
      <c r="O35" s="234"/>
      <c r="P35" s="223"/>
      <c r="Q35" s="154">
        <v>19</v>
      </c>
      <c r="R35" s="204"/>
      <c r="S35" s="151"/>
      <c r="T35" s="204"/>
      <c r="U35" s="151"/>
      <c r="V35" s="204"/>
      <c r="W35" s="151"/>
      <c r="X35" s="204"/>
      <c r="Y35" s="151"/>
      <c r="Z35" s="204"/>
      <c r="AA35" s="151"/>
      <c r="AB35" s="204"/>
      <c r="AC35" s="151"/>
      <c r="AD35" s="234"/>
      <c r="AE35" s="223"/>
      <c r="AF35" s="154">
        <v>2</v>
      </c>
      <c r="AG35" s="204"/>
      <c r="AH35" s="151"/>
      <c r="AI35" s="204"/>
      <c r="AJ35" s="151"/>
      <c r="AK35" s="204"/>
      <c r="AL35" s="151"/>
      <c r="AM35" s="204"/>
      <c r="AN35" s="151"/>
      <c r="AO35" s="204"/>
      <c r="AP35" s="151"/>
      <c r="AQ35" s="235"/>
      <c r="AR35" s="151"/>
      <c r="AS35" s="204"/>
      <c r="AT35" s="234"/>
      <c r="AU35" s="139"/>
      <c r="AV35" s="157">
        <f t="shared" si="30"/>
        <v>0</v>
      </c>
      <c r="AW35" s="157">
        <f t="shared" si="31"/>
        <v>0</v>
      </c>
      <c r="AX35" s="157">
        <f t="shared" si="32"/>
        <v>0</v>
      </c>
    </row>
    <row r="36" spans="1:50" ht="24.95" customHeight="1">
      <c r="A36" s="223"/>
      <c r="B36" s="154">
        <v>20</v>
      </c>
      <c r="C36" s="154"/>
      <c r="D36" s="204"/>
      <c r="E36" s="151"/>
      <c r="F36" s="204"/>
      <c r="G36" s="151"/>
      <c r="H36" s="204"/>
      <c r="I36" s="151"/>
      <c r="J36" s="204"/>
      <c r="K36" s="151"/>
      <c r="L36" s="204"/>
      <c r="M36" s="154"/>
      <c r="N36" s="204"/>
      <c r="O36" s="255"/>
      <c r="P36" s="223"/>
      <c r="Q36" s="154">
        <v>20</v>
      </c>
      <c r="R36" s="204"/>
      <c r="S36" s="151"/>
      <c r="T36" s="204"/>
      <c r="U36" s="151"/>
      <c r="V36" s="204"/>
      <c r="W36" s="151"/>
      <c r="X36" s="204"/>
      <c r="Y36" s="151"/>
      <c r="Z36" s="204"/>
      <c r="AA36" s="151"/>
      <c r="AB36" s="204"/>
      <c r="AC36" s="151"/>
      <c r="AD36" s="255"/>
      <c r="AE36" s="223"/>
      <c r="AF36" s="154">
        <v>3</v>
      </c>
      <c r="AG36" s="204"/>
      <c r="AH36" s="151"/>
      <c r="AI36" s="204"/>
      <c r="AJ36" s="151"/>
      <c r="AK36" s="204"/>
      <c r="AL36" s="151"/>
      <c r="AM36" s="204"/>
      <c r="AN36" s="151"/>
      <c r="AO36" s="204"/>
      <c r="AP36" s="151"/>
      <c r="AQ36" s="235"/>
      <c r="AR36" s="151"/>
      <c r="AS36" s="204"/>
      <c r="AT36" s="255"/>
      <c r="AU36" s="139"/>
      <c r="AV36" s="157">
        <f t="shared" si="30"/>
        <v>0</v>
      </c>
      <c r="AW36" s="157">
        <f t="shared" si="31"/>
        <v>0</v>
      </c>
      <c r="AX36" s="157">
        <f t="shared" si="32"/>
        <v>0</v>
      </c>
    </row>
    <row r="37" spans="1:50" ht="24.95" customHeight="1">
      <c r="A37" s="223"/>
      <c r="B37" s="154">
        <v>21</v>
      </c>
      <c r="C37" s="154"/>
      <c r="D37" s="204"/>
      <c r="E37" s="151"/>
      <c r="F37" s="204"/>
      <c r="G37" s="151"/>
      <c r="H37" s="204"/>
      <c r="I37" s="151"/>
      <c r="J37" s="204"/>
      <c r="K37" s="151"/>
      <c r="L37" s="204"/>
      <c r="M37" s="154"/>
      <c r="N37" s="204"/>
      <c r="O37" s="255"/>
      <c r="P37" s="223"/>
      <c r="Q37" s="154">
        <v>21</v>
      </c>
      <c r="R37" s="204"/>
      <c r="S37" s="151"/>
      <c r="T37" s="204"/>
      <c r="U37" s="151"/>
      <c r="V37" s="204"/>
      <c r="W37" s="151"/>
      <c r="X37" s="204"/>
      <c r="Y37" s="151"/>
      <c r="Z37" s="204"/>
      <c r="AA37" s="151"/>
      <c r="AB37" s="204"/>
      <c r="AC37" s="151"/>
      <c r="AD37" s="255"/>
      <c r="AE37" s="223"/>
      <c r="AF37" s="154">
        <v>4</v>
      </c>
      <c r="AG37" s="204"/>
      <c r="AH37" s="151"/>
      <c r="AI37" s="204"/>
      <c r="AJ37" s="151"/>
      <c r="AK37" s="204"/>
      <c r="AL37" s="151"/>
      <c r="AM37" s="204"/>
      <c r="AN37" s="151"/>
      <c r="AO37" s="204"/>
      <c r="AP37" s="151"/>
      <c r="AQ37" s="235"/>
      <c r="AR37" s="151"/>
      <c r="AS37" s="204"/>
      <c r="AT37" s="255"/>
      <c r="AU37" s="139"/>
      <c r="AV37" s="157">
        <f t="shared" si="30"/>
        <v>0</v>
      </c>
      <c r="AW37" s="157">
        <f t="shared" si="31"/>
        <v>0</v>
      </c>
      <c r="AX37" s="157">
        <f t="shared" si="32"/>
        <v>0</v>
      </c>
    </row>
    <row r="38" spans="1:50" ht="24.95" customHeight="1">
      <c r="A38" s="223"/>
      <c r="B38" s="154">
        <v>22</v>
      </c>
      <c r="C38" s="154"/>
      <c r="D38" s="204"/>
      <c r="E38" s="151"/>
      <c r="F38" s="204"/>
      <c r="G38" s="151"/>
      <c r="H38" s="204"/>
      <c r="I38" s="151"/>
      <c r="J38" s="204"/>
      <c r="K38" s="151"/>
      <c r="L38" s="204"/>
      <c r="M38" s="154"/>
      <c r="N38" s="204"/>
      <c r="O38" s="255"/>
      <c r="P38" s="223"/>
      <c r="Q38" s="154">
        <v>22</v>
      </c>
      <c r="R38" s="204"/>
      <c r="S38" s="151"/>
      <c r="T38" s="204"/>
      <c r="U38" s="151"/>
      <c r="V38" s="204"/>
      <c r="W38" s="151"/>
      <c r="X38" s="204"/>
      <c r="Y38" s="151"/>
      <c r="Z38" s="204"/>
      <c r="AA38" s="151"/>
      <c r="AB38" s="204"/>
      <c r="AC38" s="151"/>
      <c r="AD38" s="255"/>
      <c r="AE38" s="223"/>
      <c r="AF38" s="154">
        <v>5</v>
      </c>
      <c r="AG38" s="204"/>
      <c r="AH38" s="151"/>
      <c r="AI38" s="204"/>
      <c r="AJ38" s="151"/>
      <c r="AK38" s="204"/>
      <c r="AL38" s="151"/>
      <c r="AM38" s="204"/>
      <c r="AN38" s="151"/>
      <c r="AO38" s="204"/>
      <c r="AP38" s="151"/>
      <c r="AQ38" s="235"/>
      <c r="AR38" s="151"/>
      <c r="AS38" s="204"/>
      <c r="AT38" s="255"/>
      <c r="AU38" s="139"/>
      <c r="AV38" s="157">
        <f t="shared" si="30"/>
        <v>0</v>
      </c>
      <c r="AW38" s="157">
        <f t="shared" si="31"/>
        <v>0</v>
      </c>
      <c r="AX38" s="157">
        <f t="shared" si="32"/>
        <v>0</v>
      </c>
    </row>
    <row r="39" spans="1:50" ht="24.95" customHeight="1">
      <c r="A39" s="223"/>
      <c r="B39" s="154">
        <v>23</v>
      </c>
      <c r="C39" s="154"/>
      <c r="D39" s="204"/>
      <c r="E39" s="151"/>
      <c r="F39" s="204"/>
      <c r="G39" s="151"/>
      <c r="H39" s="204"/>
      <c r="I39" s="151"/>
      <c r="J39" s="204"/>
      <c r="K39" s="151"/>
      <c r="L39" s="204"/>
      <c r="M39" s="154"/>
      <c r="N39" s="204"/>
      <c r="O39" s="255"/>
      <c r="P39" s="223"/>
      <c r="Q39" s="154">
        <v>23</v>
      </c>
      <c r="R39" s="204"/>
      <c r="S39" s="151"/>
      <c r="T39" s="204"/>
      <c r="U39" s="151"/>
      <c r="V39" s="204"/>
      <c r="W39" s="151"/>
      <c r="X39" s="204"/>
      <c r="Y39" s="151"/>
      <c r="Z39" s="204"/>
      <c r="AA39" s="151"/>
      <c r="AB39" s="204"/>
      <c r="AC39" s="151"/>
      <c r="AD39" s="255"/>
      <c r="AE39" s="223"/>
      <c r="AF39" s="154">
        <v>6</v>
      </c>
      <c r="AG39" s="204"/>
      <c r="AH39" s="151"/>
      <c r="AI39" s="204"/>
      <c r="AJ39" s="151"/>
      <c r="AK39" s="204"/>
      <c r="AL39" s="151"/>
      <c r="AM39" s="204"/>
      <c r="AN39" s="151"/>
      <c r="AO39" s="204"/>
      <c r="AP39" s="151"/>
      <c r="AQ39" s="235"/>
      <c r="AR39" s="151"/>
      <c r="AS39" s="204"/>
      <c r="AT39" s="255"/>
      <c r="AU39" s="139"/>
      <c r="AV39" s="157">
        <f t="shared" si="30"/>
        <v>0</v>
      </c>
      <c r="AW39" s="157">
        <f t="shared" si="31"/>
        <v>0</v>
      </c>
      <c r="AX39" s="157">
        <f t="shared" si="32"/>
        <v>0</v>
      </c>
    </row>
    <row r="40" spans="1:50" ht="24.95" customHeight="1">
      <c r="A40" s="223"/>
      <c r="B40" s="154">
        <v>24</v>
      </c>
      <c r="C40" s="154"/>
      <c r="D40" s="204"/>
      <c r="E40" s="151"/>
      <c r="F40" s="204"/>
      <c r="G40" s="151"/>
      <c r="H40" s="204"/>
      <c r="I40" s="151"/>
      <c r="J40" s="204"/>
      <c r="K40" s="151"/>
      <c r="L40" s="204"/>
      <c r="M40" s="154"/>
      <c r="N40" s="204"/>
      <c r="O40" s="255"/>
      <c r="P40" s="223"/>
      <c r="Q40" s="154">
        <v>24</v>
      </c>
      <c r="R40" s="204"/>
      <c r="S40" s="151"/>
      <c r="T40" s="204"/>
      <c r="U40" s="151"/>
      <c r="V40" s="204"/>
      <c r="W40" s="151"/>
      <c r="X40" s="204"/>
      <c r="Y40" s="151"/>
      <c r="Z40" s="204"/>
      <c r="AA40" s="151"/>
      <c r="AB40" s="204"/>
      <c r="AC40" s="151"/>
      <c r="AD40" s="255"/>
      <c r="AE40" s="223"/>
      <c r="AF40" s="154">
        <v>7</v>
      </c>
      <c r="AG40" s="204"/>
      <c r="AH40" s="151"/>
      <c r="AI40" s="204"/>
      <c r="AJ40" s="151"/>
      <c r="AK40" s="204"/>
      <c r="AL40" s="151"/>
      <c r="AM40" s="204"/>
      <c r="AN40" s="151"/>
      <c r="AO40" s="204"/>
      <c r="AP40" s="151"/>
      <c r="AQ40" s="235"/>
      <c r="AR40" s="151"/>
      <c r="AS40" s="204"/>
      <c r="AT40" s="255"/>
      <c r="AU40" s="139"/>
      <c r="AV40" s="157">
        <f t="shared" si="30"/>
        <v>0</v>
      </c>
      <c r="AW40" s="157">
        <f t="shared" si="31"/>
        <v>0</v>
      </c>
      <c r="AX40" s="157">
        <f t="shared" si="32"/>
        <v>0</v>
      </c>
    </row>
    <row r="41" spans="1:50" ht="24.95" customHeight="1">
      <c r="A41" s="223"/>
      <c r="B41" s="154">
        <v>25</v>
      </c>
      <c r="C41" s="154"/>
      <c r="D41" s="204"/>
      <c r="E41" s="151"/>
      <c r="F41" s="204"/>
      <c r="G41" s="151"/>
      <c r="H41" s="204"/>
      <c r="I41" s="151"/>
      <c r="J41" s="204"/>
      <c r="K41" s="151"/>
      <c r="L41" s="204"/>
      <c r="M41" s="154"/>
      <c r="N41" s="204"/>
      <c r="O41" s="255"/>
      <c r="P41" s="223"/>
      <c r="Q41" s="154">
        <v>25</v>
      </c>
      <c r="R41" s="204"/>
      <c r="S41" s="151"/>
      <c r="T41" s="204"/>
      <c r="U41" s="151"/>
      <c r="V41" s="204"/>
      <c r="W41" s="151"/>
      <c r="X41" s="204"/>
      <c r="Y41" s="151"/>
      <c r="Z41" s="204"/>
      <c r="AA41" s="151"/>
      <c r="AB41" s="204"/>
      <c r="AC41" s="151"/>
      <c r="AD41" s="255"/>
      <c r="AE41" s="223"/>
      <c r="AF41" s="154">
        <v>8</v>
      </c>
      <c r="AG41" s="204"/>
      <c r="AH41" s="151"/>
      <c r="AI41" s="204"/>
      <c r="AJ41" s="151"/>
      <c r="AK41" s="204"/>
      <c r="AL41" s="151"/>
      <c r="AM41" s="204"/>
      <c r="AN41" s="151"/>
      <c r="AO41" s="204"/>
      <c r="AP41" s="151"/>
      <c r="AQ41" s="235"/>
      <c r="AR41" s="151"/>
      <c r="AS41" s="204"/>
      <c r="AT41" s="255"/>
      <c r="AU41" s="139"/>
      <c r="AV41" s="157">
        <f t="shared" si="30"/>
        <v>0</v>
      </c>
      <c r="AW41" s="157">
        <f t="shared" si="31"/>
        <v>0</v>
      </c>
      <c r="AX41" s="157">
        <f t="shared" si="32"/>
        <v>0</v>
      </c>
    </row>
    <row r="42" spans="1:50" ht="24.95" customHeight="1">
      <c r="A42" s="479" t="s">
        <v>254</v>
      </c>
      <c r="B42" s="480"/>
      <c r="C42" s="480"/>
      <c r="D42" s="480"/>
      <c r="E42" s="480"/>
      <c r="F42" s="480"/>
      <c r="G42" s="480"/>
      <c r="H42" s="480"/>
      <c r="I42" s="480"/>
      <c r="J42" s="480"/>
      <c r="K42" s="480"/>
      <c r="L42" s="480"/>
      <c r="M42" s="480"/>
      <c r="N42" s="480"/>
      <c r="O42" s="256"/>
      <c r="P42" s="479" t="s">
        <v>255</v>
      </c>
      <c r="Q42" s="480"/>
      <c r="R42" s="480"/>
      <c r="S42" s="480"/>
      <c r="T42" s="480"/>
      <c r="U42" s="480"/>
      <c r="V42" s="480"/>
      <c r="W42" s="480"/>
      <c r="X42" s="480"/>
      <c r="Y42" s="480"/>
      <c r="Z42" s="480"/>
      <c r="AA42" s="480"/>
      <c r="AB42" s="480"/>
      <c r="AC42" s="481"/>
      <c r="AD42" s="256"/>
      <c r="AE42" s="223"/>
      <c r="AF42" s="154">
        <v>9</v>
      </c>
      <c r="AG42" s="204"/>
      <c r="AH42" s="151"/>
      <c r="AI42" s="204"/>
      <c r="AJ42" s="151"/>
      <c r="AK42" s="204"/>
      <c r="AL42" s="151"/>
      <c r="AM42" s="204"/>
      <c r="AN42" s="151"/>
      <c r="AO42" s="204"/>
      <c r="AP42" s="151"/>
      <c r="AQ42" s="235"/>
      <c r="AR42" s="151"/>
      <c r="AS42" s="204"/>
      <c r="AT42" s="256"/>
      <c r="AU42" s="139"/>
      <c r="AV42" s="157" t="str">
        <f t="shared" si="30"/>
        <v>U13 CAN ONLY COMPETE IN EITHER THE 800m OR 1500m</v>
      </c>
      <c r="AW42" s="157" t="str">
        <f t="shared" si="31"/>
        <v>U15 CAN ONLY COMPETE IN EITHER THE 800m OR 1500m</v>
      </c>
      <c r="AX42" s="157">
        <f t="shared" si="32"/>
        <v>0</v>
      </c>
    </row>
    <row r="43" spans="1:50" ht="10.5" customHeight="1">
      <c r="A43" s="466" t="s">
        <v>439</v>
      </c>
      <c r="B43" s="466"/>
      <c r="C43" s="466"/>
      <c r="D43" s="466"/>
      <c r="E43" s="466"/>
      <c r="F43" s="466"/>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c r="AD43" s="466"/>
      <c r="AE43" s="466"/>
      <c r="AF43" s="466"/>
      <c r="AG43" s="466"/>
      <c r="AH43" s="466"/>
      <c r="AI43" s="466"/>
      <c r="AJ43" s="466"/>
      <c r="AK43" s="466"/>
      <c r="AL43" s="466"/>
      <c r="AM43" s="466"/>
      <c r="AN43" s="466"/>
      <c r="AO43" s="466"/>
      <c r="AP43" s="466"/>
      <c r="AQ43" s="466"/>
      <c r="AR43" s="466"/>
      <c r="AS43" s="466"/>
      <c r="AT43" s="466"/>
      <c r="AU43" s="139"/>
    </row>
    <row r="44" spans="1:50" ht="24" customHeight="1">
      <c r="A44" s="467"/>
      <c r="B44" s="467"/>
      <c r="C44" s="467"/>
      <c r="D44" s="467"/>
      <c r="E44" s="467"/>
      <c r="F44" s="467"/>
      <c r="G44" s="467"/>
      <c r="H44" s="467"/>
      <c r="I44" s="467"/>
      <c r="J44" s="467"/>
      <c r="K44" s="467"/>
      <c r="L44" s="467"/>
      <c r="M44" s="467"/>
      <c r="N44" s="467"/>
      <c r="O44" s="467"/>
      <c r="P44" s="467"/>
      <c r="Q44" s="467"/>
      <c r="R44" s="467"/>
      <c r="S44" s="467"/>
      <c r="T44" s="467"/>
      <c r="U44" s="467"/>
      <c r="V44" s="467"/>
      <c r="W44" s="467"/>
      <c r="X44" s="467"/>
      <c r="Y44" s="467"/>
      <c r="Z44" s="467"/>
      <c r="AA44" s="467"/>
      <c r="AB44" s="467"/>
      <c r="AC44" s="467"/>
      <c r="AD44" s="467"/>
      <c r="AE44" s="467"/>
      <c r="AF44" s="467"/>
      <c r="AG44" s="467"/>
      <c r="AH44" s="467"/>
      <c r="AI44" s="467"/>
      <c r="AJ44" s="467"/>
      <c r="AK44" s="467"/>
      <c r="AL44" s="467"/>
      <c r="AM44" s="467"/>
      <c r="AN44" s="467"/>
      <c r="AO44" s="467"/>
      <c r="AP44" s="467"/>
      <c r="AQ44" s="467"/>
      <c r="AR44" s="467"/>
      <c r="AS44" s="467"/>
      <c r="AT44" s="467"/>
      <c r="AU44" s="139"/>
    </row>
    <row r="45" spans="1:50" ht="24" customHeight="1">
      <c r="A45" s="467"/>
      <c r="B45" s="467"/>
      <c r="C45" s="467"/>
      <c r="D45" s="467"/>
      <c r="E45" s="467"/>
      <c r="F45" s="467"/>
      <c r="G45" s="467"/>
      <c r="H45" s="467"/>
      <c r="I45" s="467"/>
      <c r="J45" s="467"/>
      <c r="K45" s="467"/>
      <c r="L45" s="467"/>
      <c r="M45" s="467"/>
      <c r="N45" s="467"/>
      <c r="O45" s="467"/>
      <c r="P45" s="467"/>
      <c r="Q45" s="467"/>
      <c r="R45" s="467"/>
      <c r="S45" s="467"/>
      <c r="T45" s="467"/>
      <c r="U45" s="467"/>
      <c r="V45" s="467"/>
      <c r="W45" s="467"/>
      <c r="X45" s="467"/>
      <c r="Y45" s="467"/>
      <c r="Z45" s="467"/>
      <c r="AA45" s="467"/>
      <c r="AB45" s="467"/>
      <c r="AC45" s="467"/>
      <c r="AD45" s="467"/>
      <c r="AE45" s="467"/>
      <c r="AF45" s="467"/>
      <c r="AG45" s="467"/>
      <c r="AH45" s="467"/>
      <c r="AI45" s="467"/>
      <c r="AJ45" s="467"/>
      <c r="AK45" s="467"/>
      <c r="AL45" s="467"/>
      <c r="AM45" s="467"/>
      <c r="AN45" s="467"/>
      <c r="AO45" s="467"/>
      <c r="AP45" s="467"/>
      <c r="AQ45" s="467"/>
      <c r="AR45" s="467"/>
      <c r="AS45" s="467"/>
      <c r="AT45" s="467"/>
    </row>
    <row r="46" spans="1:50" ht="24" customHeight="1">
      <c r="A46" s="467"/>
      <c r="B46" s="467"/>
      <c r="C46" s="467"/>
      <c r="D46" s="467"/>
      <c r="E46" s="467"/>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AG46" s="467"/>
      <c r="AH46" s="467"/>
      <c r="AI46" s="467"/>
      <c r="AJ46" s="467"/>
      <c r="AK46" s="467"/>
      <c r="AL46" s="467"/>
      <c r="AM46" s="467"/>
      <c r="AN46" s="467"/>
      <c r="AO46" s="467"/>
      <c r="AP46" s="467"/>
      <c r="AQ46" s="467"/>
      <c r="AR46" s="467"/>
      <c r="AS46" s="467"/>
      <c r="AT46" s="467"/>
    </row>
    <row r="47" spans="1:50" s="4" customFormat="1" ht="30" customHeight="1">
      <c r="A47" s="50" t="s">
        <v>21</v>
      </c>
      <c r="B47" s="472" t="str">
        <f>B13</f>
        <v>HORSPATH ROAD, OXFORD</v>
      </c>
      <c r="C47" s="472"/>
      <c r="D47" s="472"/>
      <c r="E47" s="472"/>
      <c r="F47" s="472"/>
      <c r="G47" s="472"/>
      <c r="H47" s="472"/>
      <c r="I47" s="472"/>
      <c r="J47" s="472"/>
      <c r="K47" s="472"/>
      <c r="L47" s="472"/>
      <c r="M47" s="472"/>
      <c r="N47" s="472"/>
      <c r="O47" s="472"/>
      <c r="P47" s="465" t="s">
        <v>232</v>
      </c>
      <c r="Q47" s="465"/>
      <c r="R47" s="465"/>
      <c r="S47" s="465"/>
      <c r="T47" s="465"/>
      <c r="U47" s="465"/>
      <c r="V47" s="465"/>
      <c r="W47" s="465"/>
      <c r="X47" s="465"/>
      <c r="Y47" s="465"/>
      <c r="Z47" s="465"/>
      <c r="AA47" s="465"/>
      <c r="AB47" s="465"/>
      <c r="AC47" s="465"/>
      <c r="AD47" s="465"/>
      <c r="AE47" s="473" t="s">
        <v>202</v>
      </c>
      <c r="AF47" s="473"/>
      <c r="AG47" s="473"/>
      <c r="AH47" s="473"/>
      <c r="AI47" s="473"/>
      <c r="AJ47" s="473"/>
      <c r="AK47" s="473"/>
      <c r="AL47" s="473"/>
      <c r="AM47" s="473"/>
      <c r="AN47" s="473"/>
      <c r="AO47" s="473"/>
      <c r="AP47" s="473"/>
      <c r="AQ47" s="218"/>
      <c r="AR47" s="474" t="str">
        <f>AR13</f>
        <v>A</v>
      </c>
      <c r="AS47" s="474"/>
      <c r="AT47" s="474"/>
      <c r="AU47" s="142"/>
    </row>
    <row r="48" spans="1:50" s="22" customFormat="1" ht="30" customHeight="1">
      <c r="A48" s="27" t="s">
        <v>22</v>
      </c>
      <c r="B48" s="475">
        <f>B14</f>
        <v>41525</v>
      </c>
      <c r="C48" s="475"/>
      <c r="D48" s="475"/>
      <c r="E48" s="475"/>
      <c r="F48" s="475"/>
      <c r="G48" s="475"/>
      <c r="H48" s="475"/>
      <c r="I48" s="475"/>
      <c r="J48" s="475"/>
      <c r="K48" s="475"/>
      <c r="L48" s="475"/>
      <c r="M48" s="475"/>
      <c r="N48" s="475"/>
      <c r="O48" s="475"/>
      <c r="P48" s="476" t="s">
        <v>193</v>
      </c>
      <c r="Q48" s="476"/>
      <c r="R48" s="476"/>
      <c r="S48" s="476"/>
      <c r="T48" s="476"/>
      <c r="U48" s="476"/>
      <c r="V48" s="476"/>
      <c r="W48" s="476"/>
      <c r="X48" s="476"/>
      <c r="Y48" s="476"/>
      <c r="Z48" s="476"/>
      <c r="AA48" s="476"/>
      <c r="AB48" s="476"/>
      <c r="AC48" s="476"/>
      <c r="AD48" s="476"/>
      <c r="AE48" s="477" t="str">
        <f>AE14</f>
        <v>ABINGDON</v>
      </c>
      <c r="AF48" s="477"/>
      <c r="AG48" s="477"/>
      <c r="AH48" s="477"/>
      <c r="AI48" s="477"/>
      <c r="AJ48" s="477"/>
      <c r="AK48" s="477"/>
      <c r="AL48" s="477"/>
      <c r="AM48" s="477"/>
      <c r="AN48" s="477"/>
      <c r="AO48" s="477"/>
      <c r="AP48" s="477"/>
      <c r="AQ48" s="217"/>
      <c r="AR48" s="478" t="str">
        <f>AR14</f>
        <v>AA</v>
      </c>
      <c r="AS48" s="478"/>
      <c r="AT48" s="478"/>
      <c r="AU48" s="8"/>
    </row>
    <row r="49" spans="1:50" s="146" customFormat="1" ht="91.5" customHeight="1">
      <c r="A49" s="195" t="s">
        <v>203</v>
      </c>
      <c r="B49" s="196"/>
      <c r="C49" s="144" t="s">
        <v>440</v>
      </c>
      <c r="D49" s="143" t="s">
        <v>6</v>
      </c>
      <c r="E49" s="198" t="s">
        <v>9</v>
      </c>
      <c r="F49" s="143" t="s">
        <v>196</v>
      </c>
      <c r="G49" s="198" t="s">
        <v>197</v>
      </c>
      <c r="H49" s="143" t="s">
        <v>195</v>
      </c>
      <c r="I49" s="198" t="s">
        <v>2</v>
      </c>
      <c r="J49" s="143" t="s">
        <v>198</v>
      </c>
      <c r="K49" s="198" t="s">
        <v>199</v>
      </c>
      <c r="L49" s="143" t="s">
        <v>4</v>
      </c>
      <c r="M49" s="198" t="s">
        <v>3</v>
      </c>
      <c r="N49" s="143" t="s">
        <v>8</v>
      </c>
      <c r="O49" s="252"/>
      <c r="P49" s="195" t="s">
        <v>204</v>
      </c>
      <c r="Q49" s="196"/>
      <c r="R49" s="143" t="s">
        <v>197</v>
      </c>
      <c r="S49" s="198" t="s">
        <v>15</v>
      </c>
      <c r="T49" s="143" t="s">
        <v>198</v>
      </c>
      <c r="U49" s="198" t="s">
        <v>6</v>
      </c>
      <c r="V49" s="143" t="s">
        <v>199</v>
      </c>
      <c r="W49" s="198" t="s">
        <v>2</v>
      </c>
      <c r="X49" s="143" t="s">
        <v>195</v>
      </c>
      <c r="Y49" s="198" t="s">
        <v>5</v>
      </c>
      <c r="Z49" s="143" t="s">
        <v>196</v>
      </c>
      <c r="AA49" s="198" t="s">
        <v>4</v>
      </c>
      <c r="AB49" s="143" t="s">
        <v>3</v>
      </c>
      <c r="AC49" s="198" t="s">
        <v>8</v>
      </c>
      <c r="AD49" s="252"/>
      <c r="AE49" s="195" t="s">
        <v>205</v>
      </c>
      <c r="AF49" s="196"/>
      <c r="AG49" s="143" t="s">
        <v>197</v>
      </c>
      <c r="AH49" s="198" t="s">
        <v>198</v>
      </c>
      <c r="AI49" s="143" t="s">
        <v>54</v>
      </c>
      <c r="AJ49" s="198" t="s">
        <v>6</v>
      </c>
      <c r="AK49" s="143" t="s">
        <v>199</v>
      </c>
      <c r="AL49" s="198" t="s">
        <v>2</v>
      </c>
      <c r="AM49" s="143" t="s">
        <v>195</v>
      </c>
      <c r="AN49" s="198" t="s">
        <v>5</v>
      </c>
      <c r="AO49" s="143" t="s">
        <v>196</v>
      </c>
      <c r="AP49" s="198" t="s">
        <v>4</v>
      </c>
      <c r="AQ49" s="257"/>
      <c r="AR49" s="198" t="s">
        <v>3</v>
      </c>
      <c r="AS49" s="143" t="s">
        <v>8</v>
      </c>
      <c r="AT49" s="252"/>
      <c r="AU49" s="145"/>
    </row>
    <row r="50" spans="1:50" s="149" customFormat="1" ht="39.950000000000003" customHeight="1">
      <c r="A50" s="200"/>
      <c r="B50" s="147"/>
      <c r="C50" s="202">
        <v>0.40625</v>
      </c>
      <c r="D50" s="205">
        <v>0.44444444444444442</v>
      </c>
      <c r="E50" s="202">
        <v>0.4513888888888889</v>
      </c>
      <c r="F50" s="205">
        <v>0.45833333333333331</v>
      </c>
      <c r="G50" s="202">
        <v>0.5</v>
      </c>
      <c r="H50" s="205">
        <v>0.54166666666666663</v>
      </c>
      <c r="I50" s="202">
        <v>0.55902777777777779</v>
      </c>
      <c r="J50" s="205">
        <v>0.60416666666666663</v>
      </c>
      <c r="K50" s="202">
        <v>0.625</v>
      </c>
      <c r="L50" s="205">
        <v>0.64236111111111105</v>
      </c>
      <c r="M50" s="202">
        <v>0.67013888888888884</v>
      </c>
      <c r="N50" s="205">
        <v>0.70138888888888884</v>
      </c>
      <c r="O50" s="234"/>
      <c r="P50" s="200"/>
      <c r="Q50" s="147"/>
      <c r="R50" s="205">
        <v>0.41666666666666669</v>
      </c>
      <c r="S50" s="202">
        <v>0.46527777777777773</v>
      </c>
      <c r="T50" s="205">
        <v>0.47916666666666669</v>
      </c>
      <c r="U50" s="202">
        <v>0.4861111111111111</v>
      </c>
      <c r="V50" s="205">
        <v>0.54166666666666663</v>
      </c>
      <c r="W50" s="202">
        <v>0.54166666666666663</v>
      </c>
      <c r="X50" s="205">
        <v>0.58333333333333337</v>
      </c>
      <c r="Y50" s="202">
        <v>0.58333333333333337</v>
      </c>
      <c r="Z50" s="205">
        <v>0.625</v>
      </c>
      <c r="AA50" s="202">
        <v>0.64930555555555558</v>
      </c>
      <c r="AB50" s="205">
        <v>0.68402777777777779</v>
      </c>
      <c r="AC50" s="202">
        <v>0.70833333333333337</v>
      </c>
      <c r="AD50" s="234"/>
      <c r="AE50" s="200"/>
      <c r="AF50" s="147"/>
      <c r="AG50" s="205">
        <v>0.41666666666666669</v>
      </c>
      <c r="AH50" s="202">
        <v>0.47916666666666669</v>
      </c>
      <c r="AI50" s="205">
        <v>0.4826388888888889</v>
      </c>
      <c r="AJ50" s="202">
        <v>0.4861111111111111</v>
      </c>
      <c r="AK50" s="205">
        <v>0.54166666666666663</v>
      </c>
      <c r="AL50" s="202">
        <v>0.54513888888888895</v>
      </c>
      <c r="AM50" s="205">
        <v>0.58333333333333337</v>
      </c>
      <c r="AN50" s="202">
        <v>0.58680555555555558</v>
      </c>
      <c r="AO50" s="205">
        <v>0.625</v>
      </c>
      <c r="AP50" s="202">
        <v>0.65625</v>
      </c>
      <c r="AQ50" s="258"/>
      <c r="AR50" s="202">
        <v>0.68402777777777779</v>
      </c>
      <c r="AS50" s="205">
        <v>0.71527777777777779</v>
      </c>
      <c r="AT50" s="234"/>
      <c r="AU50" s="148"/>
    </row>
    <row r="51" spans="1:50" s="153" customFormat="1" ht="24.95" customHeight="1">
      <c r="A51" s="224" t="s">
        <v>265</v>
      </c>
      <c r="B51" s="154">
        <v>1</v>
      </c>
      <c r="C51" s="154"/>
      <c r="D51" s="150"/>
      <c r="E51" s="151"/>
      <c r="F51" s="150"/>
      <c r="G51" s="151"/>
      <c r="H51" s="150" t="s">
        <v>0</v>
      </c>
      <c r="I51" s="151"/>
      <c r="J51" s="150" t="s">
        <v>0</v>
      </c>
      <c r="K51" s="151"/>
      <c r="L51" s="150"/>
      <c r="M51" s="154" t="s">
        <v>0</v>
      </c>
      <c r="N51" s="150">
        <v>1</v>
      </c>
      <c r="O51" s="234"/>
      <c r="P51" s="223"/>
      <c r="Q51" s="154">
        <v>1</v>
      </c>
      <c r="R51" s="150"/>
      <c r="S51" s="151"/>
      <c r="T51" s="150"/>
      <c r="U51" s="151"/>
      <c r="V51" s="150"/>
      <c r="W51" s="151"/>
      <c r="X51" s="150"/>
      <c r="Y51" s="151"/>
      <c r="Z51" s="150"/>
      <c r="AA51" s="151"/>
      <c r="AB51" s="150"/>
      <c r="AC51" s="151"/>
      <c r="AD51" s="234"/>
      <c r="AE51" s="223" t="s">
        <v>263</v>
      </c>
      <c r="AF51" s="154">
        <v>1</v>
      </c>
      <c r="AG51" s="150"/>
      <c r="AH51" s="151"/>
      <c r="AI51" s="150"/>
      <c r="AJ51" s="151"/>
      <c r="AK51" s="150"/>
      <c r="AL51" s="151"/>
      <c r="AM51" s="150"/>
      <c r="AN51" s="151" t="s">
        <v>0</v>
      </c>
      <c r="AO51" s="150"/>
      <c r="AP51" s="151"/>
      <c r="AQ51" s="236"/>
      <c r="AR51" s="151" t="s">
        <v>0</v>
      </c>
      <c r="AS51" s="150"/>
      <c r="AT51" s="234"/>
      <c r="AU51" s="152"/>
      <c r="AV51" s="156" t="str">
        <f t="shared" ref="AV51:AV76" si="33">A51</f>
        <v>Alexander Pennington</v>
      </c>
      <c r="AW51" s="156">
        <f>P51</f>
        <v>0</v>
      </c>
      <c r="AX51" s="156" t="str">
        <f>AE51</f>
        <v>Nick Magrane</v>
      </c>
    </row>
    <row r="52" spans="1:50" s="153" customFormat="1" ht="24.95" customHeight="1">
      <c r="A52" s="224" t="s">
        <v>787</v>
      </c>
      <c r="B52" s="154">
        <v>2</v>
      </c>
      <c r="C52" s="154"/>
      <c r="D52" s="150"/>
      <c r="E52" s="151"/>
      <c r="F52" s="150"/>
      <c r="G52" s="151"/>
      <c r="H52" s="150"/>
      <c r="I52" s="151" t="s">
        <v>0</v>
      </c>
      <c r="J52" s="150"/>
      <c r="K52" s="151"/>
      <c r="L52" s="150"/>
      <c r="M52" s="154"/>
      <c r="N52" s="150">
        <v>2</v>
      </c>
      <c r="O52" s="234"/>
      <c r="P52" s="223"/>
      <c r="Q52" s="154">
        <v>2</v>
      </c>
      <c r="R52" s="150"/>
      <c r="S52" s="151"/>
      <c r="T52" s="150"/>
      <c r="U52" s="151"/>
      <c r="V52" s="150"/>
      <c r="W52" s="151"/>
      <c r="X52" s="150"/>
      <c r="Y52" s="151"/>
      <c r="Z52" s="150"/>
      <c r="AA52" s="151"/>
      <c r="AB52" s="150"/>
      <c r="AC52" s="151"/>
      <c r="AD52" s="234"/>
      <c r="AE52" s="223"/>
      <c r="AF52" s="154">
        <v>2</v>
      </c>
      <c r="AG52" s="150"/>
      <c r="AH52" s="151"/>
      <c r="AI52" s="150"/>
      <c r="AJ52" s="151"/>
      <c r="AK52" s="150"/>
      <c r="AL52" s="151"/>
      <c r="AM52" s="150"/>
      <c r="AN52" s="151"/>
      <c r="AO52" s="150"/>
      <c r="AP52" s="151"/>
      <c r="AQ52" s="236"/>
      <c r="AR52" s="151"/>
      <c r="AS52" s="150"/>
      <c r="AT52" s="234"/>
      <c r="AU52" s="152"/>
      <c r="AV52" s="156" t="str">
        <f t="shared" si="33"/>
        <v>Elliott Couse</v>
      </c>
      <c r="AW52" s="156">
        <f t="shared" ref="AW52:AW76" si="34">P52</f>
        <v>0</v>
      </c>
      <c r="AX52" s="156">
        <f t="shared" ref="AX52:AX76" si="35">AE52</f>
        <v>0</v>
      </c>
    </row>
    <row r="53" spans="1:50" s="153" customFormat="1" ht="24.95" customHeight="1">
      <c r="A53" s="224" t="s">
        <v>264</v>
      </c>
      <c r="B53" s="154">
        <v>3</v>
      </c>
      <c r="C53" s="154"/>
      <c r="D53" s="150" t="s">
        <v>0</v>
      </c>
      <c r="E53" s="151"/>
      <c r="F53" s="150"/>
      <c r="G53" s="151"/>
      <c r="H53" s="150"/>
      <c r="I53" s="151"/>
      <c r="J53" s="150"/>
      <c r="K53" s="151"/>
      <c r="L53" s="150"/>
      <c r="M53" s="154"/>
      <c r="N53" s="150">
        <v>3</v>
      </c>
      <c r="O53" s="234"/>
      <c r="P53" s="223"/>
      <c r="Q53" s="154">
        <v>3</v>
      </c>
      <c r="R53" s="150"/>
      <c r="S53" s="151"/>
      <c r="T53" s="150"/>
      <c r="U53" s="151"/>
      <c r="V53" s="150"/>
      <c r="W53" s="151"/>
      <c r="X53" s="150"/>
      <c r="Y53" s="151"/>
      <c r="Z53" s="150"/>
      <c r="AA53" s="151"/>
      <c r="AB53" s="150"/>
      <c r="AC53" s="151"/>
      <c r="AD53" s="234"/>
      <c r="AE53" s="223"/>
      <c r="AF53" s="154">
        <v>3</v>
      </c>
      <c r="AG53" s="150"/>
      <c r="AH53" s="151"/>
      <c r="AI53" s="150"/>
      <c r="AJ53" s="151"/>
      <c r="AK53" s="150"/>
      <c r="AL53" s="151"/>
      <c r="AM53" s="150"/>
      <c r="AN53" s="151"/>
      <c r="AO53" s="150"/>
      <c r="AP53" s="151"/>
      <c r="AQ53" s="236"/>
      <c r="AR53" s="151"/>
      <c r="AS53" s="150"/>
      <c r="AT53" s="234"/>
      <c r="AU53" s="152"/>
      <c r="AV53" s="156" t="str">
        <f t="shared" si="33"/>
        <v>Nick Wiltshire</v>
      </c>
      <c r="AW53" s="156">
        <f t="shared" si="34"/>
        <v>0</v>
      </c>
      <c r="AX53" s="156">
        <f t="shared" si="35"/>
        <v>0</v>
      </c>
    </row>
    <row r="54" spans="1:50" s="153" customFormat="1" ht="24.95" customHeight="1">
      <c r="A54" s="224" t="s">
        <v>788</v>
      </c>
      <c r="B54" s="154">
        <v>4</v>
      </c>
      <c r="C54" s="154"/>
      <c r="D54" s="150"/>
      <c r="E54" s="151"/>
      <c r="F54" s="150"/>
      <c r="G54" s="151"/>
      <c r="H54" s="150"/>
      <c r="I54" s="151"/>
      <c r="J54" s="150"/>
      <c r="K54" s="151"/>
      <c r="L54" s="150"/>
      <c r="M54" s="154" t="s">
        <v>1</v>
      </c>
      <c r="N54" s="150">
        <v>4</v>
      </c>
      <c r="O54" s="234"/>
      <c r="P54" s="225"/>
      <c r="Q54" s="154">
        <v>4</v>
      </c>
      <c r="R54" s="150"/>
      <c r="S54" s="151"/>
      <c r="T54" s="150"/>
      <c r="U54" s="151"/>
      <c r="V54" s="150"/>
      <c r="W54" s="151"/>
      <c r="X54" s="150"/>
      <c r="Y54" s="151"/>
      <c r="Z54" s="150"/>
      <c r="AA54" s="151"/>
      <c r="AB54" s="150"/>
      <c r="AC54" s="151"/>
      <c r="AD54" s="234"/>
      <c r="AE54" s="225"/>
      <c r="AF54" s="154">
        <v>4</v>
      </c>
      <c r="AG54" s="150"/>
      <c r="AH54" s="151"/>
      <c r="AI54" s="150"/>
      <c r="AJ54" s="151"/>
      <c r="AK54" s="150"/>
      <c r="AL54" s="151"/>
      <c r="AM54" s="150"/>
      <c r="AN54" s="151"/>
      <c r="AO54" s="150"/>
      <c r="AP54" s="151"/>
      <c r="AQ54" s="236"/>
      <c r="AR54" s="151"/>
      <c r="AS54" s="150"/>
      <c r="AT54" s="234"/>
      <c r="AU54" s="152"/>
      <c r="AV54" s="156" t="str">
        <f t="shared" si="33"/>
        <v>Alexander Shepherd</v>
      </c>
      <c r="AW54" s="156">
        <f t="shared" si="34"/>
        <v>0</v>
      </c>
      <c r="AX54" s="156">
        <f t="shared" si="35"/>
        <v>0</v>
      </c>
    </row>
    <row r="55" spans="1:50" s="153" customFormat="1" ht="24.95" customHeight="1">
      <c r="A55" s="224"/>
      <c r="B55" s="154">
        <v>5</v>
      </c>
      <c r="C55" s="154"/>
      <c r="D55" s="150"/>
      <c r="E55" s="151"/>
      <c r="F55" s="150"/>
      <c r="G55" s="151"/>
      <c r="H55" s="150"/>
      <c r="I55" s="151"/>
      <c r="J55" s="150"/>
      <c r="K55" s="151"/>
      <c r="L55" s="150"/>
      <c r="M55" s="154"/>
      <c r="N55" s="150"/>
      <c r="O55" s="234"/>
      <c r="P55" s="225"/>
      <c r="Q55" s="154">
        <v>5</v>
      </c>
      <c r="R55" s="150"/>
      <c r="S55" s="151"/>
      <c r="T55" s="150"/>
      <c r="U55" s="151"/>
      <c r="V55" s="150"/>
      <c r="W55" s="151"/>
      <c r="X55" s="150"/>
      <c r="Y55" s="151"/>
      <c r="Z55" s="150"/>
      <c r="AA55" s="151"/>
      <c r="AB55" s="150"/>
      <c r="AC55" s="151"/>
      <c r="AD55" s="234"/>
      <c r="AE55" s="225"/>
      <c r="AF55" s="154">
        <v>5</v>
      </c>
      <c r="AG55" s="150"/>
      <c r="AH55" s="151"/>
      <c r="AI55" s="150"/>
      <c r="AJ55" s="151"/>
      <c r="AK55" s="150"/>
      <c r="AL55" s="151"/>
      <c r="AM55" s="150"/>
      <c r="AN55" s="151"/>
      <c r="AO55" s="150"/>
      <c r="AP55" s="151"/>
      <c r="AQ55" s="236"/>
      <c r="AR55" s="151"/>
      <c r="AS55" s="150"/>
      <c r="AT55" s="234"/>
      <c r="AU55" s="152"/>
      <c r="AV55" s="156">
        <f t="shared" si="33"/>
        <v>0</v>
      </c>
      <c r="AW55" s="156">
        <f t="shared" si="34"/>
        <v>0</v>
      </c>
      <c r="AX55" s="156">
        <f t="shared" si="35"/>
        <v>0</v>
      </c>
    </row>
    <row r="56" spans="1:50" s="153" customFormat="1" ht="24.95" customHeight="1">
      <c r="A56" s="224"/>
      <c r="B56" s="154">
        <v>6</v>
      </c>
      <c r="C56" s="154"/>
      <c r="D56" s="150"/>
      <c r="E56" s="151"/>
      <c r="F56" s="150"/>
      <c r="G56" s="151"/>
      <c r="H56" s="150"/>
      <c r="I56" s="151"/>
      <c r="J56" s="150"/>
      <c r="K56" s="151"/>
      <c r="L56" s="150"/>
      <c r="M56" s="154"/>
      <c r="N56" s="150"/>
      <c r="O56" s="234"/>
      <c r="P56" s="225"/>
      <c r="Q56" s="154">
        <v>6</v>
      </c>
      <c r="R56" s="150"/>
      <c r="S56" s="151"/>
      <c r="T56" s="150"/>
      <c r="U56" s="151"/>
      <c r="V56" s="150"/>
      <c r="W56" s="151"/>
      <c r="X56" s="150"/>
      <c r="Y56" s="151"/>
      <c r="Z56" s="150"/>
      <c r="AA56" s="151"/>
      <c r="AB56" s="150"/>
      <c r="AC56" s="151"/>
      <c r="AD56" s="234"/>
      <c r="AE56" s="225"/>
      <c r="AF56" s="154">
        <v>6</v>
      </c>
      <c r="AG56" s="150"/>
      <c r="AH56" s="151"/>
      <c r="AI56" s="150"/>
      <c r="AJ56" s="151"/>
      <c r="AK56" s="150"/>
      <c r="AL56" s="151"/>
      <c r="AM56" s="150"/>
      <c r="AN56" s="151"/>
      <c r="AO56" s="150"/>
      <c r="AP56" s="151"/>
      <c r="AQ56" s="236"/>
      <c r="AR56" s="151"/>
      <c r="AS56" s="150"/>
      <c r="AT56" s="234"/>
      <c r="AU56" s="152"/>
      <c r="AV56" s="156">
        <f t="shared" si="33"/>
        <v>0</v>
      </c>
      <c r="AW56" s="156">
        <f t="shared" si="34"/>
        <v>0</v>
      </c>
      <c r="AX56" s="156">
        <f t="shared" si="35"/>
        <v>0</v>
      </c>
    </row>
    <row r="57" spans="1:50" s="153" customFormat="1" ht="24.95" customHeight="1">
      <c r="A57" s="224"/>
      <c r="B57" s="154">
        <v>7</v>
      </c>
      <c r="C57" s="154"/>
      <c r="D57" s="150"/>
      <c r="E57" s="151"/>
      <c r="F57" s="150"/>
      <c r="G57" s="151"/>
      <c r="H57" s="150"/>
      <c r="I57" s="151"/>
      <c r="J57" s="150"/>
      <c r="K57" s="151"/>
      <c r="L57" s="150"/>
      <c r="M57" s="154"/>
      <c r="N57" s="150"/>
      <c r="O57" s="234"/>
      <c r="P57" s="223"/>
      <c r="Q57" s="154">
        <v>7</v>
      </c>
      <c r="R57" s="150"/>
      <c r="S57" s="151"/>
      <c r="T57" s="150"/>
      <c r="U57" s="151"/>
      <c r="V57" s="150"/>
      <c r="W57" s="151"/>
      <c r="X57" s="150"/>
      <c r="Y57" s="151"/>
      <c r="Z57" s="150"/>
      <c r="AA57" s="151"/>
      <c r="AB57" s="150"/>
      <c r="AC57" s="151"/>
      <c r="AD57" s="234"/>
      <c r="AE57" s="225"/>
      <c r="AF57" s="154">
        <v>7</v>
      </c>
      <c r="AG57" s="150"/>
      <c r="AH57" s="151"/>
      <c r="AI57" s="150"/>
      <c r="AJ57" s="151"/>
      <c r="AK57" s="150"/>
      <c r="AL57" s="151"/>
      <c r="AM57" s="150"/>
      <c r="AN57" s="151"/>
      <c r="AO57" s="150"/>
      <c r="AP57" s="151"/>
      <c r="AQ57" s="236"/>
      <c r="AR57" s="151"/>
      <c r="AS57" s="150"/>
      <c r="AT57" s="234"/>
      <c r="AU57" s="152"/>
      <c r="AV57" s="156">
        <f t="shared" si="33"/>
        <v>0</v>
      </c>
      <c r="AW57" s="156">
        <f t="shared" si="34"/>
        <v>0</v>
      </c>
      <c r="AX57" s="156">
        <f t="shared" si="35"/>
        <v>0</v>
      </c>
    </row>
    <row r="58" spans="1:50" s="153" customFormat="1" ht="24.95" customHeight="1">
      <c r="A58" s="224"/>
      <c r="B58" s="154"/>
      <c r="C58" s="154"/>
      <c r="D58" s="150"/>
      <c r="E58" s="151"/>
      <c r="F58" s="150"/>
      <c r="G58" s="151"/>
      <c r="H58" s="150"/>
      <c r="I58" s="151"/>
      <c r="J58" s="150"/>
      <c r="K58" s="151"/>
      <c r="L58" s="150"/>
      <c r="M58" s="154"/>
      <c r="N58" s="150"/>
      <c r="O58" s="234"/>
      <c r="P58" s="223"/>
      <c r="Q58" s="154"/>
      <c r="R58" s="150"/>
      <c r="S58" s="151"/>
      <c r="T58" s="150"/>
      <c r="U58" s="151"/>
      <c r="V58" s="150"/>
      <c r="W58" s="151"/>
      <c r="X58" s="150"/>
      <c r="Y58" s="151"/>
      <c r="Z58" s="150"/>
      <c r="AA58" s="151"/>
      <c r="AB58" s="150"/>
      <c r="AC58" s="151"/>
      <c r="AD58" s="234"/>
      <c r="AE58" s="223"/>
      <c r="AF58" s="154"/>
      <c r="AG58" s="150"/>
      <c r="AH58" s="151"/>
      <c r="AI58" s="150"/>
      <c r="AJ58" s="151"/>
      <c r="AK58" s="150"/>
      <c r="AL58" s="151"/>
      <c r="AM58" s="150"/>
      <c r="AN58" s="151"/>
      <c r="AO58" s="150"/>
      <c r="AP58" s="151"/>
      <c r="AQ58" s="236"/>
      <c r="AR58" s="151"/>
      <c r="AS58" s="150"/>
      <c r="AT58" s="234"/>
      <c r="AU58" s="152"/>
      <c r="AV58" s="156">
        <f t="shared" si="33"/>
        <v>0</v>
      </c>
      <c r="AW58" s="156">
        <f t="shared" si="34"/>
        <v>0</v>
      </c>
      <c r="AX58" s="156">
        <f t="shared" si="35"/>
        <v>0</v>
      </c>
    </row>
    <row r="59" spans="1:50" s="153" customFormat="1" ht="24.95" customHeight="1">
      <c r="A59" s="224"/>
      <c r="B59" s="154"/>
      <c r="C59" s="154"/>
      <c r="D59" s="150"/>
      <c r="E59" s="151"/>
      <c r="F59" s="150"/>
      <c r="G59" s="151"/>
      <c r="H59" s="150"/>
      <c r="I59" s="151"/>
      <c r="J59" s="150"/>
      <c r="K59" s="151"/>
      <c r="L59" s="150"/>
      <c r="M59" s="154"/>
      <c r="N59" s="150"/>
      <c r="O59" s="234"/>
      <c r="P59" s="223"/>
      <c r="Q59" s="154"/>
      <c r="R59" s="150"/>
      <c r="S59" s="151"/>
      <c r="T59" s="150"/>
      <c r="U59" s="151"/>
      <c r="V59" s="150"/>
      <c r="W59" s="151"/>
      <c r="X59" s="150"/>
      <c r="Y59" s="151"/>
      <c r="Z59" s="150"/>
      <c r="AA59" s="151"/>
      <c r="AB59" s="150"/>
      <c r="AC59" s="151"/>
      <c r="AD59" s="234"/>
      <c r="AE59" s="223"/>
      <c r="AF59" s="154"/>
      <c r="AG59" s="150"/>
      <c r="AH59" s="151"/>
      <c r="AI59" s="150"/>
      <c r="AJ59" s="151"/>
      <c r="AK59" s="150"/>
      <c r="AL59" s="151"/>
      <c r="AM59" s="150"/>
      <c r="AN59" s="151"/>
      <c r="AO59" s="150"/>
      <c r="AP59" s="151"/>
      <c r="AQ59" s="236"/>
      <c r="AR59" s="151"/>
      <c r="AS59" s="150"/>
      <c r="AT59" s="234"/>
      <c r="AU59" s="152"/>
      <c r="AV59" s="156">
        <f t="shared" si="33"/>
        <v>0</v>
      </c>
      <c r="AW59" s="156">
        <f t="shared" si="34"/>
        <v>0</v>
      </c>
      <c r="AX59" s="156">
        <f t="shared" si="35"/>
        <v>0</v>
      </c>
    </row>
    <row r="60" spans="1:50" s="153" customFormat="1" ht="24.95" customHeight="1">
      <c r="A60" s="224"/>
      <c r="B60" s="154"/>
      <c r="C60" s="154"/>
      <c r="D60" s="150"/>
      <c r="E60" s="151"/>
      <c r="F60" s="150"/>
      <c r="G60" s="151"/>
      <c r="H60" s="150"/>
      <c r="I60" s="151"/>
      <c r="J60" s="150"/>
      <c r="K60" s="151"/>
      <c r="L60" s="150"/>
      <c r="M60" s="151"/>
      <c r="N60" s="150"/>
      <c r="O60" s="234"/>
      <c r="P60" s="223"/>
      <c r="Q60" s="154"/>
      <c r="R60" s="150"/>
      <c r="S60" s="151"/>
      <c r="T60" s="150"/>
      <c r="U60" s="151"/>
      <c r="V60" s="150"/>
      <c r="W60" s="151"/>
      <c r="X60" s="150"/>
      <c r="Y60" s="151"/>
      <c r="Z60" s="150"/>
      <c r="AA60" s="151"/>
      <c r="AB60" s="150"/>
      <c r="AC60" s="151"/>
      <c r="AD60" s="234"/>
      <c r="AE60" s="223"/>
      <c r="AF60" s="154"/>
      <c r="AG60" s="150"/>
      <c r="AH60" s="151"/>
      <c r="AI60" s="150"/>
      <c r="AJ60" s="151"/>
      <c r="AK60" s="150"/>
      <c r="AL60" s="151"/>
      <c r="AM60" s="150"/>
      <c r="AN60" s="151"/>
      <c r="AO60" s="150"/>
      <c r="AP60" s="151"/>
      <c r="AQ60" s="236"/>
      <c r="AR60" s="151"/>
      <c r="AS60" s="150"/>
      <c r="AT60" s="234"/>
      <c r="AU60" s="152"/>
      <c r="AV60" s="156">
        <f t="shared" si="33"/>
        <v>0</v>
      </c>
      <c r="AW60" s="156">
        <f t="shared" si="34"/>
        <v>0</v>
      </c>
      <c r="AX60" s="156">
        <f t="shared" si="35"/>
        <v>0</v>
      </c>
    </row>
    <row r="61" spans="1:50" s="153" customFormat="1" ht="24.95" customHeight="1">
      <c r="A61" s="224"/>
      <c r="B61" s="154"/>
      <c r="C61" s="154"/>
      <c r="D61" s="150"/>
      <c r="E61" s="151"/>
      <c r="F61" s="150"/>
      <c r="G61" s="151"/>
      <c r="H61" s="150"/>
      <c r="I61" s="151"/>
      <c r="J61" s="150"/>
      <c r="K61" s="151"/>
      <c r="L61" s="150"/>
      <c r="M61" s="151"/>
      <c r="N61" s="150"/>
      <c r="O61" s="234"/>
      <c r="P61" s="223"/>
      <c r="Q61" s="154"/>
      <c r="R61" s="150"/>
      <c r="S61" s="151"/>
      <c r="T61" s="150"/>
      <c r="U61" s="151"/>
      <c r="V61" s="150"/>
      <c r="W61" s="151"/>
      <c r="X61" s="150"/>
      <c r="Y61" s="151"/>
      <c r="Z61" s="150"/>
      <c r="AA61" s="151"/>
      <c r="AB61" s="150"/>
      <c r="AC61" s="151"/>
      <c r="AD61" s="234"/>
      <c r="AE61" s="223"/>
      <c r="AF61" s="154"/>
      <c r="AG61" s="150"/>
      <c r="AH61" s="151"/>
      <c r="AI61" s="150"/>
      <c r="AJ61" s="151"/>
      <c r="AK61" s="150"/>
      <c r="AL61" s="151"/>
      <c r="AM61" s="150"/>
      <c r="AN61" s="151"/>
      <c r="AO61" s="150"/>
      <c r="AP61" s="151"/>
      <c r="AQ61" s="236"/>
      <c r="AR61" s="151"/>
      <c r="AS61" s="150"/>
      <c r="AT61" s="234"/>
      <c r="AU61" s="152"/>
      <c r="AV61" s="156">
        <f t="shared" si="33"/>
        <v>0</v>
      </c>
      <c r="AW61" s="156">
        <f t="shared" si="34"/>
        <v>0</v>
      </c>
      <c r="AX61" s="156">
        <f t="shared" si="35"/>
        <v>0</v>
      </c>
    </row>
    <row r="62" spans="1:50" s="153" customFormat="1" ht="24.95" customHeight="1">
      <c r="A62" s="224"/>
      <c r="B62" s="154"/>
      <c r="C62" s="154"/>
      <c r="D62" s="150"/>
      <c r="E62" s="151"/>
      <c r="F62" s="150"/>
      <c r="G62" s="151"/>
      <c r="H62" s="150"/>
      <c r="I62" s="151"/>
      <c r="J62" s="150"/>
      <c r="K62" s="151"/>
      <c r="L62" s="150"/>
      <c r="M62" s="151"/>
      <c r="N62" s="150"/>
      <c r="O62" s="234"/>
      <c r="P62" s="223"/>
      <c r="Q62" s="154"/>
      <c r="R62" s="150"/>
      <c r="S62" s="151"/>
      <c r="T62" s="150"/>
      <c r="U62" s="151"/>
      <c r="V62" s="150"/>
      <c r="W62" s="151"/>
      <c r="X62" s="150"/>
      <c r="Y62" s="151"/>
      <c r="Z62" s="150"/>
      <c r="AA62" s="151"/>
      <c r="AB62" s="150"/>
      <c r="AC62" s="151"/>
      <c r="AD62" s="234"/>
      <c r="AE62" s="223"/>
      <c r="AF62" s="154"/>
      <c r="AG62" s="150"/>
      <c r="AH62" s="151"/>
      <c r="AI62" s="150"/>
      <c r="AJ62" s="151"/>
      <c r="AK62" s="150"/>
      <c r="AL62" s="151"/>
      <c r="AM62" s="150"/>
      <c r="AN62" s="151"/>
      <c r="AO62" s="150"/>
      <c r="AP62" s="151"/>
      <c r="AQ62" s="236"/>
      <c r="AR62" s="151"/>
      <c r="AS62" s="150"/>
      <c r="AT62" s="234"/>
      <c r="AU62" s="152"/>
      <c r="AV62" s="156">
        <f t="shared" si="33"/>
        <v>0</v>
      </c>
      <c r="AW62" s="156">
        <f t="shared" si="34"/>
        <v>0</v>
      </c>
      <c r="AX62" s="156">
        <f t="shared" si="35"/>
        <v>0</v>
      </c>
    </row>
    <row r="63" spans="1:50" s="153" customFormat="1" ht="24.95" customHeight="1">
      <c r="A63" s="224"/>
      <c r="B63" s="154"/>
      <c r="C63" s="154"/>
      <c r="D63" s="150"/>
      <c r="E63" s="151"/>
      <c r="F63" s="150"/>
      <c r="G63" s="151"/>
      <c r="H63" s="150"/>
      <c r="I63" s="151"/>
      <c r="J63" s="150"/>
      <c r="K63" s="151"/>
      <c r="L63" s="150"/>
      <c r="M63" s="151"/>
      <c r="N63" s="150"/>
      <c r="O63" s="234"/>
      <c r="P63" s="223"/>
      <c r="Q63" s="154"/>
      <c r="R63" s="150"/>
      <c r="S63" s="151"/>
      <c r="T63" s="150"/>
      <c r="U63" s="151"/>
      <c r="V63" s="150"/>
      <c r="W63" s="151"/>
      <c r="X63" s="150"/>
      <c r="Y63" s="151"/>
      <c r="Z63" s="150"/>
      <c r="AA63" s="151"/>
      <c r="AB63" s="150"/>
      <c r="AC63" s="151"/>
      <c r="AD63" s="234"/>
      <c r="AE63" s="223"/>
      <c r="AF63" s="154"/>
      <c r="AG63" s="150"/>
      <c r="AH63" s="151"/>
      <c r="AI63" s="150"/>
      <c r="AJ63" s="151"/>
      <c r="AK63" s="150"/>
      <c r="AL63" s="151"/>
      <c r="AM63" s="150"/>
      <c r="AN63" s="151"/>
      <c r="AO63" s="150"/>
      <c r="AP63" s="151"/>
      <c r="AQ63" s="236"/>
      <c r="AR63" s="151"/>
      <c r="AS63" s="150"/>
      <c r="AT63" s="234"/>
      <c r="AU63" s="152"/>
      <c r="AV63" s="156">
        <f t="shared" si="33"/>
        <v>0</v>
      </c>
      <c r="AW63" s="156">
        <f t="shared" si="34"/>
        <v>0</v>
      </c>
      <c r="AX63" s="156">
        <f t="shared" si="35"/>
        <v>0</v>
      </c>
    </row>
    <row r="64" spans="1:50" s="153" customFormat="1" ht="24.95" customHeight="1">
      <c r="A64" s="224"/>
      <c r="B64" s="154"/>
      <c r="C64" s="154"/>
      <c r="D64" s="150"/>
      <c r="E64" s="151"/>
      <c r="F64" s="150"/>
      <c r="G64" s="151"/>
      <c r="H64" s="150"/>
      <c r="I64" s="151"/>
      <c r="J64" s="150"/>
      <c r="K64" s="151"/>
      <c r="L64" s="150"/>
      <c r="M64" s="154"/>
      <c r="N64" s="150"/>
      <c r="O64" s="234"/>
      <c r="P64" s="223"/>
      <c r="Q64" s="154"/>
      <c r="R64" s="150"/>
      <c r="S64" s="151"/>
      <c r="T64" s="150"/>
      <c r="U64" s="151"/>
      <c r="V64" s="150"/>
      <c r="W64" s="151"/>
      <c r="X64" s="150"/>
      <c r="Y64" s="151"/>
      <c r="Z64" s="150"/>
      <c r="AA64" s="151"/>
      <c r="AB64" s="150"/>
      <c r="AC64" s="151"/>
      <c r="AD64" s="234"/>
      <c r="AE64" s="223"/>
      <c r="AF64" s="154"/>
      <c r="AG64" s="150"/>
      <c r="AH64" s="151"/>
      <c r="AI64" s="150"/>
      <c r="AJ64" s="151"/>
      <c r="AK64" s="150"/>
      <c r="AL64" s="151"/>
      <c r="AM64" s="150"/>
      <c r="AN64" s="151"/>
      <c r="AO64" s="150"/>
      <c r="AP64" s="151"/>
      <c r="AQ64" s="236"/>
      <c r="AR64" s="151"/>
      <c r="AS64" s="150"/>
      <c r="AT64" s="234"/>
      <c r="AU64" s="152"/>
      <c r="AV64" s="156">
        <f t="shared" si="33"/>
        <v>0</v>
      </c>
      <c r="AW64" s="156">
        <f t="shared" si="34"/>
        <v>0</v>
      </c>
      <c r="AX64" s="156">
        <f t="shared" si="35"/>
        <v>0</v>
      </c>
    </row>
    <row r="65" spans="1:50" s="153" customFormat="1" ht="24.95" customHeight="1">
      <c r="A65" s="224"/>
      <c r="B65" s="154"/>
      <c r="C65" s="154"/>
      <c r="D65" s="150"/>
      <c r="E65" s="151"/>
      <c r="F65" s="150"/>
      <c r="G65" s="151"/>
      <c r="H65" s="150"/>
      <c r="I65" s="151"/>
      <c r="J65" s="150"/>
      <c r="K65" s="151"/>
      <c r="L65" s="150"/>
      <c r="M65" s="154"/>
      <c r="N65" s="150"/>
      <c r="O65" s="234"/>
      <c r="P65" s="223"/>
      <c r="Q65" s="154"/>
      <c r="R65" s="150"/>
      <c r="S65" s="151"/>
      <c r="T65" s="150"/>
      <c r="U65" s="151"/>
      <c r="V65" s="150"/>
      <c r="W65" s="151"/>
      <c r="X65" s="150"/>
      <c r="Y65" s="151"/>
      <c r="Z65" s="150"/>
      <c r="AA65" s="151"/>
      <c r="AB65" s="150"/>
      <c r="AC65" s="151"/>
      <c r="AD65" s="234"/>
      <c r="AE65" s="223"/>
      <c r="AF65" s="154"/>
      <c r="AG65" s="150"/>
      <c r="AH65" s="151"/>
      <c r="AI65" s="150"/>
      <c r="AJ65" s="151"/>
      <c r="AK65" s="150"/>
      <c r="AL65" s="151"/>
      <c r="AM65" s="150"/>
      <c r="AN65" s="151"/>
      <c r="AO65" s="150"/>
      <c r="AP65" s="151"/>
      <c r="AQ65" s="236"/>
      <c r="AR65" s="151"/>
      <c r="AS65" s="150"/>
      <c r="AT65" s="234"/>
      <c r="AU65" s="152"/>
      <c r="AV65" s="156">
        <f t="shared" si="33"/>
        <v>0</v>
      </c>
      <c r="AW65" s="156">
        <f t="shared" si="34"/>
        <v>0</v>
      </c>
      <c r="AX65" s="156">
        <f t="shared" si="35"/>
        <v>0</v>
      </c>
    </row>
    <row r="66" spans="1:50" s="153" customFormat="1" ht="24.95" customHeight="1">
      <c r="A66" s="224"/>
      <c r="B66" s="154">
        <v>16</v>
      </c>
      <c r="C66" s="154"/>
      <c r="D66" s="150"/>
      <c r="E66" s="151"/>
      <c r="F66" s="150"/>
      <c r="G66" s="151"/>
      <c r="H66" s="150"/>
      <c r="I66" s="151"/>
      <c r="J66" s="150"/>
      <c r="K66" s="151"/>
      <c r="L66" s="150"/>
      <c r="M66" s="154"/>
      <c r="N66" s="150"/>
      <c r="O66" s="234"/>
      <c r="P66" s="223"/>
      <c r="Q66" s="154">
        <v>16</v>
      </c>
      <c r="R66" s="150"/>
      <c r="S66" s="151"/>
      <c r="T66" s="150"/>
      <c r="U66" s="151"/>
      <c r="V66" s="150"/>
      <c r="W66" s="151"/>
      <c r="X66" s="150"/>
      <c r="Y66" s="151"/>
      <c r="Z66" s="150"/>
      <c r="AA66" s="151"/>
      <c r="AB66" s="150"/>
      <c r="AC66" s="151"/>
      <c r="AD66" s="234"/>
      <c r="AE66" s="468" t="s">
        <v>438</v>
      </c>
      <c r="AF66" s="469"/>
      <c r="AG66" s="150"/>
      <c r="AH66" s="151"/>
      <c r="AI66" s="150"/>
      <c r="AJ66" s="151"/>
      <c r="AK66" s="150"/>
      <c r="AL66" s="151"/>
      <c r="AM66" s="150"/>
      <c r="AN66" s="151"/>
      <c r="AO66" s="150"/>
      <c r="AP66" s="151"/>
      <c r="AQ66" s="236"/>
      <c r="AR66" s="151"/>
      <c r="AS66" s="150"/>
      <c r="AT66" s="234"/>
      <c r="AU66" s="152"/>
      <c r="AV66" s="156">
        <f t="shared" si="33"/>
        <v>0</v>
      </c>
      <c r="AW66" s="156">
        <f t="shared" si="34"/>
        <v>0</v>
      </c>
      <c r="AX66" s="156" t="str">
        <f t="shared" si="35"/>
        <v>U20 ns guests</v>
      </c>
    </row>
    <row r="67" spans="1:50" s="153" customFormat="1" ht="24.95" customHeight="1">
      <c r="A67" s="224"/>
      <c r="B67" s="154">
        <v>17</v>
      </c>
      <c r="C67" s="154"/>
      <c r="D67" s="150"/>
      <c r="E67" s="151"/>
      <c r="F67" s="150"/>
      <c r="G67" s="151"/>
      <c r="H67" s="150"/>
      <c r="I67" s="151"/>
      <c r="J67" s="150"/>
      <c r="K67" s="151"/>
      <c r="L67" s="150"/>
      <c r="M67" s="154"/>
      <c r="N67" s="150"/>
      <c r="O67" s="234"/>
      <c r="P67" s="223"/>
      <c r="Q67" s="154">
        <v>17</v>
      </c>
      <c r="R67" s="150"/>
      <c r="S67" s="151"/>
      <c r="T67" s="150"/>
      <c r="U67" s="151"/>
      <c r="V67" s="150"/>
      <c r="W67" s="151"/>
      <c r="X67" s="150"/>
      <c r="Y67" s="151"/>
      <c r="Z67" s="150"/>
      <c r="AA67" s="151"/>
      <c r="AB67" s="150"/>
      <c r="AC67" s="151"/>
      <c r="AD67" s="234"/>
      <c r="AE67" s="470"/>
      <c r="AF67" s="471"/>
      <c r="AG67" s="150"/>
      <c r="AH67" s="151"/>
      <c r="AI67" s="150"/>
      <c r="AJ67" s="151"/>
      <c r="AK67" s="150"/>
      <c r="AL67" s="151"/>
      <c r="AM67" s="150"/>
      <c r="AN67" s="237"/>
      <c r="AO67" s="239"/>
      <c r="AP67" s="237"/>
      <c r="AQ67" s="240"/>
      <c r="AR67" s="237"/>
      <c r="AS67" s="239"/>
      <c r="AT67" s="234"/>
      <c r="AU67" s="152"/>
      <c r="AV67" s="156">
        <f t="shared" si="33"/>
        <v>0</v>
      </c>
      <c r="AW67" s="156">
        <f t="shared" si="34"/>
        <v>0</v>
      </c>
      <c r="AX67" s="156">
        <f t="shared" si="35"/>
        <v>0</v>
      </c>
    </row>
    <row r="68" spans="1:50" s="153" customFormat="1" ht="24.95" customHeight="1">
      <c r="A68" s="224"/>
      <c r="B68" s="154">
        <v>18</v>
      </c>
      <c r="C68" s="154"/>
      <c r="D68" s="150"/>
      <c r="E68" s="151"/>
      <c r="F68" s="150"/>
      <c r="G68" s="151"/>
      <c r="H68" s="150"/>
      <c r="I68" s="151"/>
      <c r="J68" s="150"/>
      <c r="K68" s="151"/>
      <c r="L68" s="150"/>
      <c r="M68" s="154"/>
      <c r="N68" s="150"/>
      <c r="O68" s="234"/>
      <c r="P68" s="223"/>
      <c r="Q68" s="154">
        <v>18</v>
      </c>
      <c r="R68" s="150"/>
      <c r="S68" s="151"/>
      <c r="T68" s="150"/>
      <c r="U68" s="151"/>
      <c r="V68" s="150"/>
      <c r="W68" s="151"/>
      <c r="X68" s="150"/>
      <c r="Y68" s="151"/>
      <c r="Z68" s="150"/>
      <c r="AA68" s="151"/>
      <c r="AB68" s="150"/>
      <c r="AC68" s="151"/>
      <c r="AD68" s="234"/>
      <c r="AE68" s="223"/>
      <c r="AF68" s="154">
        <v>1</v>
      </c>
      <c r="AG68" s="150"/>
      <c r="AH68" s="151"/>
      <c r="AI68" s="150"/>
      <c r="AJ68" s="151"/>
      <c r="AK68" s="150"/>
      <c r="AL68" s="151"/>
      <c r="AM68" s="150"/>
      <c r="AN68" s="151"/>
      <c r="AO68" s="150"/>
      <c r="AP68" s="151"/>
      <c r="AQ68" s="236"/>
      <c r="AR68" s="151"/>
      <c r="AS68" s="150"/>
      <c r="AT68" s="259"/>
      <c r="AU68" s="152"/>
      <c r="AV68" s="156">
        <f t="shared" si="33"/>
        <v>0</v>
      </c>
      <c r="AW68" s="156">
        <f t="shared" si="34"/>
        <v>0</v>
      </c>
      <c r="AX68" s="156">
        <f t="shared" si="35"/>
        <v>0</v>
      </c>
    </row>
    <row r="69" spans="1:50" s="153" customFormat="1" ht="24.95" customHeight="1">
      <c r="A69" s="224"/>
      <c r="B69" s="154">
        <v>19</v>
      </c>
      <c r="C69" s="154"/>
      <c r="D69" s="150"/>
      <c r="E69" s="151"/>
      <c r="F69" s="150"/>
      <c r="G69" s="151"/>
      <c r="H69" s="150"/>
      <c r="I69" s="151"/>
      <c r="J69" s="150"/>
      <c r="K69" s="151"/>
      <c r="L69" s="150"/>
      <c r="M69" s="154"/>
      <c r="N69" s="150"/>
      <c r="O69" s="234"/>
      <c r="P69" s="223"/>
      <c r="Q69" s="154">
        <v>19</v>
      </c>
      <c r="R69" s="150"/>
      <c r="S69" s="151"/>
      <c r="T69" s="150"/>
      <c r="U69" s="151"/>
      <c r="V69" s="150"/>
      <c r="W69" s="151"/>
      <c r="X69" s="150"/>
      <c r="Y69" s="151"/>
      <c r="Z69" s="150"/>
      <c r="AA69" s="151"/>
      <c r="AB69" s="150"/>
      <c r="AC69" s="151"/>
      <c r="AD69" s="234"/>
      <c r="AE69" s="223"/>
      <c r="AF69" s="154">
        <v>2</v>
      </c>
      <c r="AG69" s="150"/>
      <c r="AH69" s="151"/>
      <c r="AI69" s="150"/>
      <c r="AJ69" s="151"/>
      <c r="AK69" s="150"/>
      <c r="AL69" s="151"/>
      <c r="AM69" s="150"/>
      <c r="AN69" s="151"/>
      <c r="AO69" s="150"/>
      <c r="AP69" s="151"/>
      <c r="AQ69" s="236"/>
      <c r="AR69" s="151"/>
      <c r="AS69" s="150"/>
      <c r="AT69" s="259"/>
      <c r="AU69" s="152"/>
      <c r="AV69" s="156">
        <f t="shared" si="33"/>
        <v>0</v>
      </c>
      <c r="AW69" s="156">
        <f t="shared" si="34"/>
        <v>0</v>
      </c>
      <c r="AX69" s="156">
        <f t="shared" si="35"/>
        <v>0</v>
      </c>
    </row>
    <row r="70" spans="1:50" s="153" customFormat="1" ht="24.95" customHeight="1">
      <c r="A70" s="224"/>
      <c r="B70" s="154">
        <v>20</v>
      </c>
      <c r="C70" s="154"/>
      <c r="D70" s="150"/>
      <c r="E70" s="151"/>
      <c r="F70" s="150"/>
      <c r="G70" s="151"/>
      <c r="H70" s="150"/>
      <c r="I70" s="151"/>
      <c r="J70" s="150"/>
      <c r="K70" s="151"/>
      <c r="L70" s="150"/>
      <c r="M70" s="154"/>
      <c r="N70" s="150"/>
      <c r="O70" s="255"/>
      <c r="P70" s="223"/>
      <c r="Q70" s="154">
        <v>20</v>
      </c>
      <c r="R70" s="150"/>
      <c r="S70" s="151"/>
      <c r="T70" s="150"/>
      <c r="U70" s="151"/>
      <c r="V70" s="150"/>
      <c r="W70" s="151"/>
      <c r="X70" s="150"/>
      <c r="Y70" s="151"/>
      <c r="Z70" s="150"/>
      <c r="AA70" s="151"/>
      <c r="AB70" s="150"/>
      <c r="AC70" s="151"/>
      <c r="AD70" s="255"/>
      <c r="AE70" s="223"/>
      <c r="AF70" s="154">
        <v>3</v>
      </c>
      <c r="AG70" s="150"/>
      <c r="AH70" s="151"/>
      <c r="AI70" s="150"/>
      <c r="AJ70" s="151"/>
      <c r="AK70" s="150"/>
      <c r="AL70" s="151"/>
      <c r="AM70" s="150"/>
      <c r="AN70" s="151"/>
      <c r="AO70" s="150"/>
      <c r="AP70" s="151"/>
      <c r="AQ70" s="236"/>
      <c r="AR70" s="151"/>
      <c r="AS70" s="150"/>
      <c r="AT70" s="259"/>
      <c r="AU70" s="152"/>
      <c r="AV70" s="156">
        <f t="shared" si="33"/>
        <v>0</v>
      </c>
      <c r="AW70" s="156">
        <f t="shared" si="34"/>
        <v>0</v>
      </c>
      <c r="AX70" s="156">
        <f t="shared" si="35"/>
        <v>0</v>
      </c>
    </row>
    <row r="71" spans="1:50" s="153" customFormat="1" ht="24.95" customHeight="1">
      <c r="A71" s="224"/>
      <c r="B71" s="154">
        <v>21</v>
      </c>
      <c r="C71" s="154"/>
      <c r="D71" s="150"/>
      <c r="E71" s="151"/>
      <c r="F71" s="150"/>
      <c r="G71" s="151"/>
      <c r="H71" s="150"/>
      <c r="I71" s="151"/>
      <c r="J71" s="150"/>
      <c r="K71" s="151"/>
      <c r="L71" s="150"/>
      <c r="M71" s="154"/>
      <c r="N71" s="150"/>
      <c r="O71" s="255"/>
      <c r="P71" s="223"/>
      <c r="Q71" s="154">
        <v>21</v>
      </c>
      <c r="R71" s="150"/>
      <c r="S71" s="151"/>
      <c r="T71" s="150"/>
      <c r="U71" s="151"/>
      <c r="V71" s="150"/>
      <c r="W71" s="151"/>
      <c r="X71" s="150"/>
      <c r="Y71" s="151"/>
      <c r="Z71" s="150"/>
      <c r="AA71" s="151"/>
      <c r="AB71" s="150"/>
      <c r="AC71" s="151"/>
      <c r="AD71" s="255"/>
      <c r="AE71" s="223"/>
      <c r="AF71" s="154">
        <v>4</v>
      </c>
      <c r="AG71" s="150"/>
      <c r="AH71" s="151"/>
      <c r="AI71" s="150"/>
      <c r="AJ71" s="151"/>
      <c r="AK71" s="150"/>
      <c r="AL71" s="151"/>
      <c r="AM71" s="150"/>
      <c r="AN71" s="151"/>
      <c r="AO71" s="150"/>
      <c r="AP71" s="151"/>
      <c r="AQ71" s="236"/>
      <c r="AR71" s="151"/>
      <c r="AS71" s="150"/>
      <c r="AT71" s="259"/>
      <c r="AU71" s="152"/>
      <c r="AV71" s="156">
        <f t="shared" si="33"/>
        <v>0</v>
      </c>
      <c r="AW71" s="156">
        <f t="shared" si="34"/>
        <v>0</v>
      </c>
      <c r="AX71" s="156">
        <f t="shared" si="35"/>
        <v>0</v>
      </c>
    </row>
    <row r="72" spans="1:50" s="153" customFormat="1" ht="24.95" customHeight="1">
      <c r="A72" s="224"/>
      <c r="B72" s="154">
        <v>22</v>
      </c>
      <c r="C72" s="154"/>
      <c r="D72" s="150"/>
      <c r="E72" s="151"/>
      <c r="F72" s="150"/>
      <c r="G72" s="151"/>
      <c r="H72" s="150"/>
      <c r="I72" s="151"/>
      <c r="J72" s="150"/>
      <c r="K72" s="151"/>
      <c r="L72" s="150"/>
      <c r="M72" s="154"/>
      <c r="N72" s="150"/>
      <c r="O72" s="255"/>
      <c r="P72" s="223"/>
      <c r="Q72" s="154">
        <v>22</v>
      </c>
      <c r="R72" s="150"/>
      <c r="S72" s="151"/>
      <c r="T72" s="150"/>
      <c r="U72" s="151"/>
      <c r="V72" s="150"/>
      <c r="W72" s="151"/>
      <c r="X72" s="150"/>
      <c r="Y72" s="151"/>
      <c r="Z72" s="150"/>
      <c r="AA72" s="151"/>
      <c r="AB72" s="150"/>
      <c r="AC72" s="151"/>
      <c r="AD72" s="255"/>
      <c r="AE72" s="223"/>
      <c r="AF72" s="154">
        <v>5</v>
      </c>
      <c r="AG72" s="150"/>
      <c r="AH72" s="151"/>
      <c r="AI72" s="150"/>
      <c r="AJ72" s="151"/>
      <c r="AK72" s="150"/>
      <c r="AL72" s="151"/>
      <c r="AM72" s="150"/>
      <c r="AN72" s="151"/>
      <c r="AO72" s="150"/>
      <c r="AP72" s="151"/>
      <c r="AQ72" s="236"/>
      <c r="AR72" s="151"/>
      <c r="AS72" s="150"/>
      <c r="AT72" s="259"/>
      <c r="AU72" s="152"/>
      <c r="AV72" s="156">
        <f t="shared" si="33"/>
        <v>0</v>
      </c>
      <c r="AW72" s="156">
        <f t="shared" si="34"/>
        <v>0</v>
      </c>
      <c r="AX72" s="156">
        <f t="shared" si="35"/>
        <v>0</v>
      </c>
    </row>
    <row r="73" spans="1:50" s="153" customFormat="1" ht="24.95" customHeight="1">
      <c r="A73" s="224"/>
      <c r="B73" s="154">
        <v>23</v>
      </c>
      <c r="C73" s="154"/>
      <c r="D73" s="150"/>
      <c r="E73" s="151"/>
      <c r="F73" s="150"/>
      <c r="G73" s="151"/>
      <c r="H73" s="150"/>
      <c r="I73" s="151"/>
      <c r="J73" s="150"/>
      <c r="K73" s="151"/>
      <c r="L73" s="150"/>
      <c r="M73" s="154"/>
      <c r="N73" s="150"/>
      <c r="O73" s="255"/>
      <c r="P73" s="223"/>
      <c r="Q73" s="154">
        <v>23</v>
      </c>
      <c r="R73" s="150"/>
      <c r="S73" s="151"/>
      <c r="T73" s="150"/>
      <c r="U73" s="151"/>
      <c r="V73" s="150"/>
      <c r="W73" s="151"/>
      <c r="X73" s="150"/>
      <c r="Y73" s="151"/>
      <c r="Z73" s="150"/>
      <c r="AA73" s="151"/>
      <c r="AB73" s="150"/>
      <c r="AC73" s="151"/>
      <c r="AD73" s="255"/>
      <c r="AE73" s="223"/>
      <c r="AF73" s="154">
        <v>6</v>
      </c>
      <c r="AG73" s="150"/>
      <c r="AH73" s="151"/>
      <c r="AI73" s="150"/>
      <c r="AJ73" s="151"/>
      <c r="AK73" s="150"/>
      <c r="AL73" s="151"/>
      <c r="AM73" s="150"/>
      <c r="AN73" s="151"/>
      <c r="AO73" s="150"/>
      <c r="AP73" s="151"/>
      <c r="AQ73" s="236"/>
      <c r="AR73" s="151"/>
      <c r="AS73" s="150"/>
      <c r="AT73" s="259"/>
      <c r="AU73" s="152"/>
      <c r="AV73" s="156">
        <f t="shared" si="33"/>
        <v>0</v>
      </c>
      <c r="AW73" s="156">
        <f t="shared" si="34"/>
        <v>0</v>
      </c>
      <c r="AX73" s="156">
        <f t="shared" si="35"/>
        <v>0</v>
      </c>
    </row>
    <row r="74" spans="1:50" s="153" customFormat="1" ht="24.95" customHeight="1">
      <c r="A74" s="224"/>
      <c r="B74" s="154">
        <v>24</v>
      </c>
      <c r="C74" s="154"/>
      <c r="D74" s="150"/>
      <c r="E74" s="151"/>
      <c r="F74" s="150"/>
      <c r="G74" s="151"/>
      <c r="H74" s="150"/>
      <c r="I74" s="151"/>
      <c r="J74" s="150"/>
      <c r="K74" s="151"/>
      <c r="L74" s="150"/>
      <c r="M74" s="154"/>
      <c r="N74" s="150"/>
      <c r="O74" s="255"/>
      <c r="P74" s="223"/>
      <c r="Q74" s="154">
        <v>24</v>
      </c>
      <c r="R74" s="150"/>
      <c r="S74" s="151"/>
      <c r="T74" s="150"/>
      <c r="U74" s="151"/>
      <c r="V74" s="150"/>
      <c r="W74" s="151"/>
      <c r="X74" s="150"/>
      <c r="Y74" s="151"/>
      <c r="Z74" s="150"/>
      <c r="AA74" s="151"/>
      <c r="AB74" s="150"/>
      <c r="AC74" s="151"/>
      <c r="AD74" s="255"/>
      <c r="AE74" s="223"/>
      <c r="AF74" s="154">
        <v>7</v>
      </c>
      <c r="AG74" s="150"/>
      <c r="AH74" s="151"/>
      <c r="AI74" s="150"/>
      <c r="AJ74" s="151"/>
      <c r="AK74" s="150"/>
      <c r="AL74" s="151"/>
      <c r="AM74" s="150"/>
      <c r="AN74" s="151"/>
      <c r="AO74" s="150"/>
      <c r="AP74" s="151"/>
      <c r="AQ74" s="236"/>
      <c r="AR74" s="151"/>
      <c r="AS74" s="150"/>
      <c r="AT74" s="259"/>
      <c r="AU74" s="152"/>
      <c r="AV74" s="156">
        <f t="shared" si="33"/>
        <v>0</v>
      </c>
      <c r="AW74" s="156">
        <f t="shared" si="34"/>
        <v>0</v>
      </c>
      <c r="AX74" s="156">
        <f t="shared" si="35"/>
        <v>0</v>
      </c>
    </row>
    <row r="75" spans="1:50" s="153" customFormat="1" ht="24.95" customHeight="1">
      <c r="A75" s="224"/>
      <c r="B75" s="154">
        <v>25</v>
      </c>
      <c r="C75" s="154"/>
      <c r="D75" s="150"/>
      <c r="E75" s="151"/>
      <c r="F75" s="150"/>
      <c r="G75" s="151"/>
      <c r="H75" s="150"/>
      <c r="I75" s="151"/>
      <c r="J75" s="150"/>
      <c r="K75" s="151"/>
      <c r="L75" s="150"/>
      <c r="M75" s="154"/>
      <c r="N75" s="150"/>
      <c r="O75" s="255"/>
      <c r="P75" s="223"/>
      <c r="Q75" s="154">
        <v>25</v>
      </c>
      <c r="R75" s="150"/>
      <c r="S75" s="151"/>
      <c r="T75" s="150"/>
      <c r="U75" s="151"/>
      <c r="V75" s="150"/>
      <c r="W75" s="151"/>
      <c r="X75" s="150"/>
      <c r="Y75" s="151"/>
      <c r="Z75" s="150"/>
      <c r="AA75" s="151"/>
      <c r="AB75" s="150"/>
      <c r="AC75" s="151"/>
      <c r="AD75" s="255"/>
      <c r="AE75" s="223"/>
      <c r="AF75" s="154">
        <v>8</v>
      </c>
      <c r="AG75" s="150"/>
      <c r="AH75" s="151"/>
      <c r="AI75" s="150"/>
      <c r="AJ75" s="151"/>
      <c r="AK75" s="150"/>
      <c r="AL75" s="151"/>
      <c r="AM75" s="150"/>
      <c r="AN75" s="151"/>
      <c r="AO75" s="150"/>
      <c r="AP75" s="151"/>
      <c r="AQ75" s="236"/>
      <c r="AR75" s="151"/>
      <c r="AS75" s="150"/>
      <c r="AT75" s="259"/>
      <c r="AU75" s="152"/>
      <c r="AV75" s="156">
        <f t="shared" si="33"/>
        <v>0</v>
      </c>
      <c r="AW75" s="156">
        <f t="shared" si="34"/>
        <v>0</v>
      </c>
      <c r="AX75" s="156">
        <f t="shared" si="35"/>
        <v>0</v>
      </c>
    </row>
    <row r="76" spans="1:50" s="153" customFormat="1" ht="24.95" customHeight="1">
      <c r="A76" s="479" t="s">
        <v>254</v>
      </c>
      <c r="B76" s="480"/>
      <c r="C76" s="480"/>
      <c r="D76" s="480"/>
      <c r="E76" s="480"/>
      <c r="F76" s="480"/>
      <c r="G76" s="480"/>
      <c r="H76" s="480"/>
      <c r="I76" s="480"/>
      <c r="J76" s="480"/>
      <c r="K76" s="480"/>
      <c r="L76" s="480"/>
      <c r="M76" s="480"/>
      <c r="N76" s="480"/>
      <c r="O76" s="256"/>
      <c r="P76" s="479" t="s">
        <v>255</v>
      </c>
      <c r="Q76" s="480"/>
      <c r="R76" s="480"/>
      <c r="S76" s="480"/>
      <c r="T76" s="480"/>
      <c r="U76" s="480"/>
      <c r="V76" s="480"/>
      <c r="W76" s="480"/>
      <c r="X76" s="480"/>
      <c r="Y76" s="480"/>
      <c r="Z76" s="480"/>
      <c r="AA76" s="480"/>
      <c r="AB76" s="480"/>
      <c r="AC76" s="481"/>
      <c r="AD76" s="256"/>
      <c r="AE76" s="223"/>
      <c r="AF76" s="154">
        <v>9</v>
      </c>
      <c r="AG76" s="150"/>
      <c r="AH76" s="151"/>
      <c r="AI76" s="150"/>
      <c r="AJ76" s="151"/>
      <c r="AK76" s="150"/>
      <c r="AL76" s="151"/>
      <c r="AM76" s="150"/>
      <c r="AN76" s="151"/>
      <c r="AO76" s="150"/>
      <c r="AP76" s="151"/>
      <c r="AQ76" s="236"/>
      <c r="AR76" s="151"/>
      <c r="AS76" s="150"/>
      <c r="AT76" s="260"/>
      <c r="AU76" s="152"/>
      <c r="AV76" s="156" t="str">
        <f t="shared" si="33"/>
        <v>U13 CAN ONLY COMPETE IN EITHER THE 800m OR 1500m</v>
      </c>
      <c r="AW76" s="156" t="str">
        <f t="shared" si="34"/>
        <v>U15 CAN ONLY COMPETE IN EITHER THE 800m OR 1500m</v>
      </c>
      <c r="AX76" s="156">
        <f t="shared" si="35"/>
        <v>0</v>
      </c>
    </row>
    <row r="77" spans="1:50" s="153" customFormat="1" ht="10.5" customHeight="1">
      <c r="A77" s="466" t="s">
        <v>256</v>
      </c>
      <c r="B77" s="466"/>
      <c r="C77" s="466"/>
      <c r="D77" s="466"/>
      <c r="E77" s="466"/>
      <c r="F77" s="466"/>
      <c r="G77" s="466"/>
      <c r="H77" s="466"/>
      <c r="I77" s="466"/>
      <c r="J77" s="466"/>
      <c r="K77" s="466"/>
      <c r="L77" s="466"/>
      <c r="M77" s="466"/>
      <c r="N77" s="466"/>
      <c r="O77" s="466"/>
      <c r="P77" s="466"/>
      <c r="Q77" s="466"/>
      <c r="R77" s="466"/>
      <c r="S77" s="466"/>
      <c r="T77" s="466"/>
      <c r="U77" s="466"/>
      <c r="V77" s="466"/>
      <c r="W77" s="466"/>
      <c r="X77" s="466"/>
      <c r="Y77" s="466"/>
      <c r="Z77" s="466"/>
      <c r="AA77" s="466"/>
      <c r="AB77" s="466"/>
      <c r="AC77" s="466"/>
      <c r="AD77" s="466"/>
      <c r="AE77" s="466"/>
      <c r="AF77" s="466"/>
      <c r="AG77" s="466"/>
      <c r="AH77" s="466"/>
      <c r="AI77" s="466"/>
      <c r="AJ77" s="466"/>
      <c r="AK77" s="466"/>
      <c r="AL77" s="466"/>
      <c r="AM77" s="466"/>
      <c r="AN77" s="466"/>
      <c r="AO77" s="466"/>
      <c r="AP77" s="466"/>
      <c r="AQ77" s="466"/>
      <c r="AR77" s="466"/>
      <c r="AS77" s="466"/>
      <c r="AT77" s="466"/>
      <c r="AU77" s="152"/>
    </row>
    <row r="78" spans="1:50" s="153" customFormat="1" ht="24" customHeight="1">
      <c r="A78" s="467"/>
      <c r="B78" s="467"/>
      <c r="C78" s="467"/>
      <c r="D78" s="467"/>
      <c r="E78" s="467"/>
      <c r="F78" s="467"/>
      <c r="G78" s="467"/>
      <c r="H78" s="467"/>
      <c r="I78" s="467"/>
      <c r="J78" s="467"/>
      <c r="K78" s="467"/>
      <c r="L78" s="467"/>
      <c r="M78" s="467"/>
      <c r="N78" s="467"/>
      <c r="O78" s="467"/>
      <c r="P78" s="467"/>
      <c r="Q78" s="467"/>
      <c r="R78" s="467"/>
      <c r="S78" s="467"/>
      <c r="T78" s="467"/>
      <c r="U78" s="467"/>
      <c r="V78" s="467"/>
      <c r="W78" s="467"/>
      <c r="X78" s="467"/>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152"/>
    </row>
    <row r="79" spans="1:50" s="153" customFormat="1" ht="24" customHeight="1">
      <c r="A79" s="467"/>
      <c r="B79" s="467"/>
      <c r="C79" s="467"/>
      <c r="D79" s="467"/>
      <c r="E79" s="467"/>
      <c r="F79" s="467"/>
      <c r="G79" s="467"/>
      <c r="H79" s="467"/>
      <c r="I79" s="467"/>
      <c r="J79" s="467"/>
      <c r="K79" s="467"/>
      <c r="L79" s="467"/>
      <c r="M79" s="467"/>
      <c r="N79" s="467"/>
      <c r="O79" s="467"/>
      <c r="P79" s="467"/>
      <c r="Q79" s="467"/>
      <c r="R79" s="467"/>
      <c r="S79" s="467"/>
      <c r="T79" s="467"/>
      <c r="U79" s="467"/>
      <c r="V79" s="467"/>
      <c r="W79" s="467"/>
      <c r="X79" s="467"/>
      <c r="Y79" s="467"/>
      <c r="Z79" s="467"/>
      <c r="AA79" s="467"/>
      <c r="AB79" s="467"/>
      <c r="AC79" s="467"/>
      <c r="AD79" s="467"/>
      <c r="AE79" s="467"/>
      <c r="AF79" s="467"/>
      <c r="AG79" s="467"/>
      <c r="AH79" s="467"/>
      <c r="AI79" s="467"/>
      <c r="AJ79" s="467"/>
      <c r="AK79" s="467"/>
      <c r="AL79" s="467"/>
      <c r="AM79" s="467"/>
      <c r="AN79" s="467"/>
      <c r="AO79" s="467"/>
      <c r="AP79" s="467"/>
      <c r="AQ79" s="467"/>
      <c r="AR79" s="467"/>
      <c r="AS79" s="467"/>
      <c r="AT79" s="467"/>
      <c r="AU79" s="155"/>
    </row>
    <row r="80" spans="1:50" s="153" customFormat="1" ht="24" customHeight="1">
      <c r="A80" s="467"/>
      <c r="B80" s="467"/>
      <c r="C80" s="467"/>
      <c r="D80" s="467"/>
      <c r="E80" s="467"/>
      <c r="F80" s="467"/>
      <c r="G80" s="467"/>
      <c r="H80" s="467"/>
      <c r="I80" s="467"/>
      <c r="J80" s="467"/>
      <c r="K80" s="467"/>
      <c r="L80" s="467"/>
      <c r="M80" s="467"/>
      <c r="N80" s="467"/>
      <c r="O80" s="467"/>
      <c r="P80" s="467"/>
      <c r="Q80" s="467"/>
      <c r="R80" s="467"/>
      <c r="S80" s="467"/>
      <c r="T80" s="467"/>
      <c r="U80" s="467"/>
      <c r="V80" s="467"/>
      <c r="W80" s="467"/>
      <c r="X80" s="467"/>
      <c r="Y80" s="467"/>
      <c r="Z80" s="467"/>
      <c r="AA80" s="467"/>
      <c r="AB80" s="467"/>
      <c r="AC80" s="467"/>
      <c r="AD80" s="467"/>
      <c r="AE80" s="467"/>
      <c r="AF80" s="467"/>
      <c r="AG80" s="467"/>
      <c r="AH80" s="467"/>
      <c r="AI80" s="467"/>
      <c r="AJ80" s="467"/>
      <c r="AK80" s="467"/>
      <c r="AL80" s="467"/>
      <c r="AM80" s="467"/>
      <c r="AN80" s="467"/>
      <c r="AO80" s="467"/>
      <c r="AP80" s="467"/>
      <c r="AQ80" s="467"/>
      <c r="AR80" s="467"/>
      <c r="AS80" s="467"/>
      <c r="AT80" s="467"/>
      <c r="AU80" s="155"/>
    </row>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24.95" customHeight="1"/>
    <row r="125" ht="24.95" customHeight="1"/>
    <row r="126" ht="24.95" customHeight="1"/>
    <row r="127" ht="24.95" customHeight="1"/>
    <row r="128" ht="24.95" customHeight="1"/>
    <row r="129" ht="24.95" customHeight="1"/>
    <row r="130" ht="24.95" customHeight="1"/>
    <row r="131" ht="24.95" customHeight="1"/>
    <row r="132" ht="24.95" customHeight="1"/>
    <row r="133" ht="24.95" customHeight="1"/>
    <row r="134" ht="24.95" customHeight="1"/>
    <row r="135" ht="24.95" customHeight="1"/>
    <row r="136" ht="24.95" customHeight="1"/>
    <row r="137" ht="24.95" customHeight="1"/>
    <row r="138" ht="24.95" customHeight="1"/>
    <row r="139" ht="24.95" customHeight="1"/>
    <row r="140" ht="24.95" customHeight="1"/>
    <row r="141" ht="24.95" customHeight="1"/>
    <row r="142" ht="24.95" customHeight="1"/>
    <row r="143" ht="24.95" customHeight="1"/>
    <row r="144" ht="24.95" customHeight="1"/>
    <row r="145" ht="24.95" customHeight="1"/>
    <row r="146" ht="24.95" customHeight="1"/>
    <row r="147" ht="24.95" customHeight="1"/>
    <row r="148" ht="24.95" customHeight="1"/>
    <row r="149" ht="24.95" customHeight="1"/>
    <row r="150" ht="24.95" customHeight="1"/>
    <row r="151" ht="24.95" customHeight="1"/>
    <row r="152" ht="24.95" customHeight="1"/>
    <row r="153" ht="24.95" customHeight="1"/>
    <row r="154" ht="24.95" customHeight="1"/>
    <row r="155" ht="24.95" customHeight="1"/>
    <row r="156" ht="24.95" customHeight="1"/>
    <row r="157" ht="24.95" customHeight="1"/>
    <row r="158" ht="24.95" customHeight="1"/>
    <row r="159" ht="24.95" customHeight="1"/>
    <row r="160" ht="24.95" customHeight="1"/>
    <row r="161" ht="24.95" customHeight="1"/>
    <row r="162" ht="24.95" customHeight="1"/>
    <row r="163" ht="24.95" customHeight="1"/>
    <row r="164" ht="24.95" customHeight="1"/>
    <row r="165" ht="24.95" customHeight="1"/>
    <row r="166" ht="24.95" customHeight="1"/>
    <row r="167" ht="24.95" customHeight="1"/>
    <row r="168" ht="24.95" customHeight="1"/>
    <row r="169" ht="24.95" customHeight="1"/>
    <row r="170" ht="24.95" customHeight="1"/>
    <row r="171" ht="24.95" customHeight="1"/>
    <row r="172" ht="24.95" customHeight="1"/>
    <row r="173" ht="24.95" customHeight="1"/>
    <row r="174" ht="24.95" customHeight="1"/>
    <row r="175" ht="24.95" customHeight="1"/>
    <row r="176" ht="24.95" customHeight="1"/>
    <row r="177" ht="24.95" customHeight="1"/>
    <row r="178" ht="24.95" customHeight="1"/>
    <row r="179" ht="24.95" customHeight="1"/>
    <row r="180" ht="24.95" customHeight="1"/>
    <row r="181" ht="24.95" customHeight="1"/>
    <row r="182" ht="24.95" customHeight="1"/>
    <row r="183" ht="24.95" customHeight="1"/>
    <row r="184" ht="24.95" customHeight="1"/>
    <row r="185" ht="24.95" customHeight="1"/>
    <row r="186" ht="24.95" customHeight="1"/>
    <row r="187" ht="24.95" customHeight="1"/>
    <row r="188" ht="24.95" customHeight="1"/>
    <row r="189" ht="24.95" customHeight="1"/>
    <row r="190" ht="24.95" customHeight="1"/>
    <row r="191" ht="24.95" customHeight="1"/>
    <row r="192" ht="24.95" customHeight="1"/>
    <row r="193" ht="24.95" customHeight="1"/>
    <row r="194" ht="24.95" customHeight="1"/>
    <row r="195" ht="24.95" customHeight="1"/>
    <row r="196" ht="24.95" customHeight="1"/>
    <row r="197" ht="24.95" customHeight="1"/>
    <row r="198" ht="24.95" customHeight="1"/>
    <row r="199" ht="24.95" customHeight="1"/>
    <row r="200" ht="24.95" customHeight="1"/>
    <row r="201" ht="24.95" customHeight="1"/>
    <row r="202" ht="24.95" customHeight="1"/>
    <row r="203" ht="24.95" customHeight="1"/>
    <row r="204" ht="24.95" customHeight="1"/>
    <row r="205" ht="24.95" customHeight="1"/>
    <row r="206" ht="24.95" customHeight="1"/>
    <row r="207" ht="24.95" customHeight="1"/>
    <row r="208" ht="24.95" customHeight="1"/>
    <row r="209" ht="24.95" customHeight="1"/>
    <row r="210" ht="24.95" customHeight="1"/>
    <row r="211" ht="24.95" customHeight="1"/>
    <row r="212" ht="24.95" customHeight="1"/>
    <row r="213" ht="24.95" customHeight="1"/>
    <row r="214" ht="24.95" customHeight="1"/>
    <row r="215" ht="24.95" customHeight="1"/>
    <row r="216" ht="24.95" customHeight="1"/>
    <row r="217" ht="24.95" customHeight="1"/>
    <row r="218" ht="24.95" customHeight="1"/>
    <row r="219" ht="24.95" customHeight="1"/>
    <row r="220" ht="24.95" customHeight="1"/>
    <row r="221" ht="24.95" customHeight="1"/>
    <row r="222" ht="24.95" customHeight="1"/>
    <row r="223" ht="24.95" customHeight="1"/>
    <row r="224" ht="24.95" customHeight="1"/>
    <row r="225" ht="24.95" customHeight="1"/>
    <row r="226" ht="24.95" customHeight="1"/>
    <row r="227" ht="24.95" customHeight="1"/>
    <row r="228" ht="24.95" customHeight="1"/>
  </sheetData>
  <sortState ref="P17:AC28">
    <sortCondition ref="Q17:Q28"/>
  </sortState>
  <mergeCells count="24">
    <mergeCell ref="A77:AT80"/>
    <mergeCell ref="AE31:AF32"/>
    <mergeCell ref="B47:O47"/>
    <mergeCell ref="P47:AD47"/>
    <mergeCell ref="AE47:AP47"/>
    <mergeCell ref="AR47:AT47"/>
    <mergeCell ref="B48:O48"/>
    <mergeCell ref="P48:AD48"/>
    <mergeCell ref="AE48:AP48"/>
    <mergeCell ref="AR48:AT48"/>
    <mergeCell ref="A42:N42"/>
    <mergeCell ref="P42:AC42"/>
    <mergeCell ref="A43:AT46"/>
    <mergeCell ref="AE66:AF67"/>
    <mergeCell ref="A76:N76"/>
    <mergeCell ref="P76:AC76"/>
    <mergeCell ref="AR13:AT13"/>
    <mergeCell ref="AR14:AT14"/>
    <mergeCell ref="AE13:AP13"/>
    <mergeCell ref="AE14:AP14"/>
    <mergeCell ref="B13:O13"/>
    <mergeCell ref="B14:O14"/>
    <mergeCell ref="P13:AD13"/>
    <mergeCell ref="P14:AD14"/>
  </mergeCells>
  <phoneticPr fontId="28" type="noConversion"/>
  <printOptions horizontalCentered="1" verticalCentered="1"/>
  <pageMargins left="0" right="0" top="0" bottom="0" header="0" footer="0"/>
  <pageSetup paperSize="9" scale="58" fitToHeight="0" orientation="landscape" horizontalDpi="4294967295" verticalDpi="300" r:id="rId1"/>
  <headerFooter alignWithMargins="0"/>
  <rowBreaks count="1" manualBreakCount="1">
    <brk id="46" max="43" man="1"/>
  </rowBreaks>
</worksheet>
</file>

<file path=xl/worksheets/sheet9.xml><?xml version="1.0" encoding="utf-8"?>
<worksheet xmlns="http://schemas.openxmlformats.org/spreadsheetml/2006/main" xmlns:r="http://schemas.openxmlformats.org/officeDocument/2006/relationships">
  <sheetPr>
    <pageSetUpPr fitToPage="1"/>
  </sheetPr>
  <dimension ref="A1:AX228"/>
  <sheetViews>
    <sheetView view="pageBreakPreview" topLeftCell="A9" zoomScale="60" zoomScaleNormal="70" workbookViewId="0">
      <selection activeCell="X62" sqref="X62"/>
    </sheetView>
  </sheetViews>
  <sheetFormatPr defaultColWidth="8" defaultRowHeight="15.75" outlineLevelRow="1"/>
  <cols>
    <col min="1" max="1" width="30.5703125" style="140" customWidth="1"/>
    <col min="2" max="3" width="3.7109375" style="141" customWidth="1"/>
    <col min="4" max="15" width="3.7109375" style="139" customWidth="1"/>
    <col min="16" max="16" width="30.7109375" style="141" customWidth="1"/>
    <col min="17" max="30" width="3.7109375" style="141" customWidth="1"/>
    <col min="31" max="31" width="30.7109375" style="141" customWidth="1"/>
    <col min="32" max="47" width="3.7109375" style="141" customWidth="1"/>
    <col min="48" max="48" width="26.7109375" style="140" bestFit="1" customWidth="1"/>
    <col min="49" max="49" width="25.85546875" style="140" bestFit="1" customWidth="1"/>
    <col min="50" max="50" width="26.42578125" style="140" bestFit="1" customWidth="1"/>
    <col min="51" max="51" width="18" style="140" customWidth="1"/>
    <col min="52" max="16384" width="8" style="140"/>
  </cols>
  <sheetData>
    <row r="1" spans="1:47" ht="100.5" customHeight="1" outlineLevel="1">
      <c r="A1" s="195" t="s">
        <v>194</v>
      </c>
      <c r="B1" s="196"/>
      <c r="C1" s="198" t="str">
        <f>C15</f>
        <v>N/S  LJ</v>
      </c>
      <c r="D1" s="198" t="str">
        <f>D15</f>
        <v>LONG JUMP</v>
      </c>
      <c r="E1" s="198" t="str">
        <f t="shared" ref="E1:N2" si="0">E15</f>
        <v>70mH</v>
      </c>
      <c r="F1" s="198" t="str">
        <f t="shared" si="0"/>
        <v>1500m</v>
      </c>
      <c r="G1" s="198" t="str">
        <f t="shared" si="0"/>
        <v>DISCUS</v>
      </c>
      <c r="H1" s="198" t="str">
        <f t="shared" si="0"/>
        <v>HIGH JUMP</v>
      </c>
      <c r="I1" s="198" t="str">
        <f t="shared" si="0"/>
        <v>100m</v>
      </c>
      <c r="J1" s="198" t="str">
        <f t="shared" si="0"/>
        <v>SHOT</v>
      </c>
      <c r="K1" s="198" t="str">
        <f t="shared" si="0"/>
        <v>JAVELIN</v>
      </c>
      <c r="L1" s="198" t="str">
        <f t="shared" si="0"/>
        <v>200m</v>
      </c>
      <c r="M1" s="198" t="str">
        <f t="shared" si="0"/>
        <v>800m</v>
      </c>
      <c r="N1" s="198" t="str">
        <f t="shared" si="0"/>
        <v>4 x 100m</v>
      </c>
      <c r="O1" s="199"/>
      <c r="P1" s="195" t="s">
        <v>200</v>
      </c>
      <c r="Q1" s="196"/>
      <c r="R1" s="198" t="str">
        <f t="shared" ref="R1:AC2" si="1">R15</f>
        <v>HIGH JUMP</v>
      </c>
      <c r="S1" s="198" t="str">
        <f t="shared" si="1"/>
        <v>75mH</v>
      </c>
      <c r="T1" s="198" t="str">
        <f t="shared" si="1"/>
        <v>DISCUS</v>
      </c>
      <c r="U1" s="198" t="str">
        <f t="shared" si="1"/>
        <v>1500m</v>
      </c>
      <c r="V1" s="198" t="str">
        <f t="shared" si="1"/>
        <v>SHOT</v>
      </c>
      <c r="W1" s="198" t="str">
        <f t="shared" si="1"/>
        <v>100m</v>
      </c>
      <c r="X1" s="198" t="str">
        <f t="shared" si="1"/>
        <v>JAVELIN</v>
      </c>
      <c r="Y1" s="198" t="str">
        <f t="shared" si="1"/>
        <v>300m</v>
      </c>
      <c r="Z1" s="198" t="str">
        <f t="shared" si="1"/>
        <v>LONG JUMP</v>
      </c>
      <c r="AA1" s="198" t="str">
        <f t="shared" si="1"/>
        <v>200m</v>
      </c>
      <c r="AB1" s="198" t="str">
        <f t="shared" si="1"/>
        <v>800m</v>
      </c>
      <c r="AC1" s="198" t="str">
        <f t="shared" si="1"/>
        <v>4 x 100m</v>
      </c>
      <c r="AD1" s="229"/>
      <c r="AE1" s="195" t="s">
        <v>201</v>
      </c>
      <c r="AF1" s="196"/>
      <c r="AG1" s="198" t="str">
        <f t="shared" ref="AG1:AS2" si="2">AG15</f>
        <v>HIGH JUMP</v>
      </c>
      <c r="AH1" s="198" t="str">
        <f t="shared" si="2"/>
        <v>DISCUS</v>
      </c>
      <c r="AI1" s="198" t="str">
        <f t="shared" si="2"/>
        <v>80mH</v>
      </c>
      <c r="AJ1" s="198" t="str">
        <f t="shared" si="2"/>
        <v>1500m</v>
      </c>
      <c r="AK1" s="198" t="str">
        <f t="shared" si="2"/>
        <v>SHOT</v>
      </c>
      <c r="AL1" s="198" t="str">
        <f t="shared" si="2"/>
        <v>100m</v>
      </c>
      <c r="AM1" s="198" t="str">
        <f t="shared" si="2"/>
        <v>JAVELIN</v>
      </c>
      <c r="AN1" s="198" t="str">
        <f t="shared" si="2"/>
        <v>300m</v>
      </c>
      <c r="AO1" s="198" t="str">
        <f t="shared" si="2"/>
        <v>LONG JUMP</v>
      </c>
      <c r="AP1" s="198" t="str">
        <f t="shared" si="2"/>
        <v>200m</v>
      </c>
      <c r="AQ1" s="198">
        <f t="shared" si="2"/>
        <v>0</v>
      </c>
      <c r="AR1" s="198" t="str">
        <f t="shared" si="2"/>
        <v>800m</v>
      </c>
      <c r="AS1" s="198" t="str">
        <f t="shared" si="2"/>
        <v>4 x 100m</v>
      </c>
    </row>
    <row r="2" spans="1:47" ht="36.75" outlineLevel="1">
      <c r="A2" s="200"/>
      <c r="B2" s="147"/>
      <c r="C2" s="202">
        <f>C16</f>
        <v>0.40625</v>
      </c>
      <c r="D2" s="202">
        <f>D16</f>
        <v>0.41666666666666669</v>
      </c>
      <c r="E2" s="202">
        <f t="shared" si="0"/>
        <v>0.4375</v>
      </c>
      <c r="F2" s="202">
        <f t="shared" si="0"/>
        <v>0.45833333333333331</v>
      </c>
      <c r="G2" s="202">
        <f t="shared" si="0"/>
        <v>0.5</v>
      </c>
      <c r="H2" s="202">
        <f t="shared" si="0"/>
        <v>0.54166666666666663</v>
      </c>
      <c r="I2" s="202">
        <f t="shared" si="0"/>
        <v>0.55555555555555558</v>
      </c>
      <c r="J2" s="202">
        <f t="shared" si="0"/>
        <v>0.58333333333333337</v>
      </c>
      <c r="K2" s="202">
        <f t="shared" si="0"/>
        <v>0.625</v>
      </c>
      <c r="L2" s="202">
        <f t="shared" si="0"/>
        <v>0.63888888888888895</v>
      </c>
      <c r="M2" s="202">
        <f t="shared" si="0"/>
        <v>0.66319444444444442</v>
      </c>
      <c r="N2" s="202">
        <f t="shared" si="0"/>
        <v>0.69791666666666663</v>
      </c>
      <c r="O2" s="203"/>
      <c r="P2" s="200"/>
      <c r="Q2" s="147"/>
      <c r="R2" s="202">
        <f t="shared" si="1"/>
        <v>0.41666666666666669</v>
      </c>
      <c r="S2" s="202">
        <f t="shared" si="1"/>
        <v>0.4513888888888889</v>
      </c>
      <c r="T2" s="202">
        <f t="shared" si="1"/>
        <v>0.45833333333333331</v>
      </c>
      <c r="U2" s="202">
        <f t="shared" si="1"/>
        <v>0.47222222222222227</v>
      </c>
      <c r="V2" s="202">
        <f t="shared" si="1"/>
        <v>0.5</v>
      </c>
      <c r="W2" s="202">
        <f t="shared" si="1"/>
        <v>0.54861111111111105</v>
      </c>
      <c r="X2" s="202">
        <f t="shared" si="1"/>
        <v>0.58333333333333337</v>
      </c>
      <c r="Y2" s="202">
        <f t="shared" si="1"/>
        <v>0.59027777777777779</v>
      </c>
      <c r="Z2" s="202">
        <f t="shared" si="1"/>
        <v>0.625</v>
      </c>
      <c r="AA2" s="202">
        <f t="shared" si="1"/>
        <v>0.64583333333333337</v>
      </c>
      <c r="AB2" s="202">
        <f t="shared" si="1"/>
        <v>0.67708333333333337</v>
      </c>
      <c r="AC2" s="202">
        <f t="shared" si="1"/>
        <v>0.70486111111111116</v>
      </c>
      <c r="AD2" s="230"/>
      <c r="AE2" s="200"/>
      <c r="AF2" s="147"/>
      <c r="AG2" s="202">
        <f t="shared" si="2"/>
        <v>0.41666666666666669</v>
      </c>
      <c r="AH2" s="202">
        <f t="shared" si="2"/>
        <v>0.45833333333333331</v>
      </c>
      <c r="AI2" s="202">
        <f t="shared" si="2"/>
        <v>0.46527777777777773</v>
      </c>
      <c r="AJ2" s="202">
        <f t="shared" si="2"/>
        <v>0.47222222222222227</v>
      </c>
      <c r="AK2" s="202">
        <f t="shared" si="2"/>
        <v>0.5</v>
      </c>
      <c r="AL2" s="202">
        <f t="shared" si="2"/>
        <v>0.55208333333333337</v>
      </c>
      <c r="AM2" s="202">
        <f t="shared" si="2"/>
        <v>0.58333333333333337</v>
      </c>
      <c r="AN2" s="202">
        <f t="shared" si="2"/>
        <v>0.59375</v>
      </c>
      <c r="AO2" s="202">
        <f t="shared" si="2"/>
        <v>0.625</v>
      </c>
      <c r="AP2" s="202">
        <f t="shared" si="2"/>
        <v>0.65277777777777779</v>
      </c>
      <c r="AQ2" s="202">
        <f t="shared" si="2"/>
        <v>0</v>
      </c>
      <c r="AR2" s="202">
        <f t="shared" si="2"/>
        <v>0.67708333333333337</v>
      </c>
      <c r="AS2" s="202">
        <f t="shared" si="2"/>
        <v>0.71180555555555547</v>
      </c>
    </row>
    <row r="3" spans="1:47" ht="26.1" customHeight="1" outlineLevel="1">
      <c r="A3" s="200" t="s">
        <v>48</v>
      </c>
      <c r="B3" s="147"/>
      <c r="C3" s="231">
        <f t="shared" ref="C3:N3" si="3">COUNTIF(C17:C41,"ns")</f>
        <v>2</v>
      </c>
      <c r="D3" s="231">
        <f t="shared" si="3"/>
        <v>0</v>
      </c>
      <c r="E3" s="231">
        <f t="shared" si="3"/>
        <v>1</v>
      </c>
      <c r="F3" s="231">
        <f t="shared" si="3"/>
        <v>1</v>
      </c>
      <c r="G3" s="231">
        <f t="shared" si="3"/>
        <v>0</v>
      </c>
      <c r="H3" s="231">
        <f t="shared" si="3"/>
        <v>0</v>
      </c>
      <c r="I3" s="231">
        <f t="shared" si="3"/>
        <v>1</v>
      </c>
      <c r="J3" s="231">
        <f t="shared" si="3"/>
        <v>0</v>
      </c>
      <c r="K3" s="231">
        <f t="shared" si="3"/>
        <v>0</v>
      </c>
      <c r="L3" s="231">
        <f t="shared" si="3"/>
        <v>0</v>
      </c>
      <c r="M3" s="231">
        <f t="shared" si="3"/>
        <v>0</v>
      </c>
      <c r="N3" s="231">
        <f t="shared" si="3"/>
        <v>0</v>
      </c>
      <c r="O3" s="203"/>
      <c r="P3" s="200" t="s">
        <v>48</v>
      </c>
      <c r="Q3" s="147"/>
      <c r="R3" s="231">
        <f t="shared" ref="R3:AC3" si="4">COUNTIF(R17:R41,"ns")</f>
        <v>0</v>
      </c>
      <c r="S3" s="231">
        <f t="shared" si="4"/>
        <v>0</v>
      </c>
      <c r="T3" s="231">
        <f t="shared" si="4"/>
        <v>0</v>
      </c>
      <c r="U3" s="231">
        <f t="shared" si="4"/>
        <v>0</v>
      </c>
      <c r="V3" s="231">
        <f t="shared" si="4"/>
        <v>0</v>
      </c>
      <c r="W3" s="231">
        <f t="shared" si="4"/>
        <v>0</v>
      </c>
      <c r="X3" s="231">
        <f t="shared" si="4"/>
        <v>0</v>
      </c>
      <c r="Y3" s="231">
        <f t="shared" si="4"/>
        <v>0</v>
      </c>
      <c r="Z3" s="231">
        <f t="shared" si="4"/>
        <v>0</v>
      </c>
      <c r="AA3" s="231">
        <f t="shared" si="4"/>
        <v>0</v>
      </c>
      <c r="AB3" s="231">
        <f t="shared" si="4"/>
        <v>0</v>
      </c>
      <c r="AC3" s="231">
        <f t="shared" si="4"/>
        <v>0</v>
      </c>
      <c r="AD3" s="230"/>
      <c r="AE3" s="200" t="s">
        <v>48</v>
      </c>
      <c r="AF3" s="147"/>
      <c r="AG3" s="231">
        <f t="shared" ref="AG3:AS3" si="5">COUNTIF(AG17:AG42,"ns")</f>
        <v>0</v>
      </c>
      <c r="AH3" s="231">
        <f t="shared" si="5"/>
        <v>0</v>
      </c>
      <c r="AI3" s="231">
        <f t="shared" si="5"/>
        <v>0</v>
      </c>
      <c r="AJ3" s="231">
        <f t="shared" si="5"/>
        <v>0</v>
      </c>
      <c r="AK3" s="231">
        <f t="shared" si="5"/>
        <v>0</v>
      </c>
      <c r="AL3" s="231">
        <f t="shared" si="5"/>
        <v>0</v>
      </c>
      <c r="AM3" s="231">
        <f t="shared" si="5"/>
        <v>0</v>
      </c>
      <c r="AN3" s="231">
        <f t="shared" si="5"/>
        <v>0</v>
      </c>
      <c r="AO3" s="231">
        <f t="shared" si="5"/>
        <v>0</v>
      </c>
      <c r="AP3" s="231">
        <f t="shared" si="5"/>
        <v>0</v>
      </c>
      <c r="AQ3" s="231">
        <f t="shared" si="5"/>
        <v>0</v>
      </c>
      <c r="AR3" s="231">
        <f t="shared" si="5"/>
        <v>0</v>
      </c>
      <c r="AS3" s="231">
        <f t="shared" si="5"/>
        <v>0</v>
      </c>
    </row>
    <row r="4" spans="1:47" ht="26.1" customHeight="1" outlineLevel="1">
      <c r="A4" s="200" t="s">
        <v>253</v>
      </c>
      <c r="B4" s="147"/>
      <c r="C4" s="231">
        <f>COUNTIF(C17:C41,"B")</f>
        <v>0</v>
      </c>
      <c r="D4" s="231">
        <f>COUNTIF(D17:D41,"B")</f>
        <v>1</v>
      </c>
      <c r="E4" s="231">
        <f t="shared" ref="E4:N4" si="6">COUNTIF(E17:E41,"B")</f>
        <v>1</v>
      </c>
      <c r="F4" s="231">
        <f t="shared" si="6"/>
        <v>1</v>
      </c>
      <c r="G4" s="231">
        <f t="shared" si="6"/>
        <v>1</v>
      </c>
      <c r="H4" s="231">
        <f t="shared" si="6"/>
        <v>1</v>
      </c>
      <c r="I4" s="231">
        <f t="shared" si="6"/>
        <v>1</v>
      </c>
      <c r="J4" s="231">
        <f t="shared" si="6"/>
        <v>1</v>
      </c>
      <c r="K4" s="231">
        <f t="shared" si="6"/>
        <v>1</v>
      </c>
      <c r="L4" s="231">
        <f t="shared" si="6"/>
        <v>1</v>
      </c>
      <c r="M4" s="231">
        <f t="shared" si="6"/>
        <v>1</v>
      </c>
      <c r="N4" s="231">
        <f t="shared" si="6"/>
        <v>0</v>
      </c>
      <c r="O4" s="203"/>
      <c r="P4" s="200" t="s">
        <v>253</v>
      </c>
      <c r="Q4" s="147"/>
      <c r="R4" s="231">
        <f t="shared" ref="R4:AC4" si="7">COUNTIF(R17:R41,"B")</f>
        <v>0</v>
      </c>
      <c r="S4" s="231">
        <f t="shared" si="7"/>
        <v>1</v>
      </c>
      <c r="T4" s="231">
        <f t="shared" si="7"/>
        <v>0</v>
      </c>
      <c r="U4" s="231">
        <f t="shared" si="7"/>
        <v>1</v>
      </c>
      <c r="V4" s="231">
        <f t="shared" si="7"/>
        <v>1</v>
      </c>
      <c r="W4" s="231">
        <f t="shared" si="7"/>
        <v>1</v>
      </c>
      <c r="X4" s="231">
        <f t="shared" si="7"/>
        <v>1</v>
      </c>
      <c r="Y4" s="231">
        <f t="shared" si="7"/>
        <v>1</v>
      </c>
      <c r="Z4" s="231">
        <f t="shared" si="7"/>
        <v>1</v>
      </c>
      <c r="AA4" s="231">
        <f t="shared" si="7"/>
        <v>1</v>
      </c>
      <c r="AB4" s="231">
        <f t="shared" si="7"/>
        <v>0</v>
      </c>
      <c r="AC4" s="231">
        <f t="shared" si="7"/>
        <v>0</v>
      </c>
      <c r="AD4" s="230"/>
      <c r="AE4" s="200" t="s">
        <v>253</v>
      </c>
      <c r="AF4" s="147"/>
      <c r="AG4" s="231">
        <f>COUNTIF(AG17:AG42,"B")</f>
        <v>0</v>
      </c>
      <c r="AH4" s="231">
        <f t="shared" ref="AH4:AS4" si="8">COUNTIF(AH17:AH42,"B")</f>
        <v>0</v>
      </c>
      <c r="AI4" s="231">
        <f t="shared" si="8"/>
        <v>1</v>
      </c>
      <c r="AJ4" s="231">
        <f t="shared" si="8"/>
        <v>0</v>
      </c>
      <c r="AK4" s="231">
        <f t="shared" si="8"/>
        <v>0</v>
      </c>
      <c r="AL4" s="231">
        <f t="shared" si="8"/>
        <v>1</v>
      </c>
      <c r="AM4" s="231">
        <f t="shared" si="8"/>
        <v>0</v>
      </c>
      <c r="AN4" s="231">
        <f t="shared" si="8"/>
        <v>0</v>
      </c>
      <c r="AO4" s="231">
        <f t="shared" si="8"/>
        <v>1</v>
      </c>
      <c r="AP4" s="231">
        <f t="shared" si="8"/>
        <v>1</v>
      </c>
      <c r="AQ4" s="231">
        <f t="shared" si="8"/>
        <v>0</v>
      </c>
      <c r="AR4" s="231">
        <f t="shared" si="8"/>
        <v>0</v>
      </c>
      <c r="AS4" s="231">
        <f t="shared" si="8"/>
        <v>0</v>
      </c>
    </row>
    <row r="5" spans="1:47" ht="26.1" customHeight="1" outlineLevel="1">
      <c r="A5" s="200" t="s">
        <v>84</v>
      </c>
      <c r="B5" s="147"/>
      <c r="C5" s="251">
        <f>COUNTIF(C17:C41,"A")</f>
        <v>0</v>
      </c>
      <c r="D5" s="251">
        <f>COUNTIF(D17:D41,"A")</f>
        <v>1</v>
      </c>
      <c r="E5" s="251">
        <f t="shared" ref="E5:M5" si="9">COUNTIF(E17:E41,"A")</f>
        <v>1</v>
      </c>
      <c r="F5" s="251">
        <f t="shared" si="9"/>
        <v>1</v>
      </c>
      <c r="G5" s="251">
        <f t="shared" si="9"/>
        <v>1</v>
      </c>
      <c r="H5" s="251">
        <f t="shared" si="9"/>
        <v>1</v>
      </c>
      <c r="I5" s="251">
        <f t="shared" si="9"/>
        <v>1</v>
      </c>
      <c r="J5" s="251">
        <f t="shared" si="9"/>
        <v>1</v>
      </c>
      <c r="K5" s="251">
        <f t="shared" si="9"/>
        <v>1</v>
      </c>
      <c r="L5" s="251">
        <f t="shared" si="9"/>
        <v>1</v>
      </c>
      <c r="M5" s="251">
        <f t="shared" si="9"/>
        <v>1</v>
      </c>
      <c r="N5" s="251">
        <f>COUNTIF(N17:N41,"1")</f>
        <v>1</v>
      </c>
      <c r="O5" s="203"/>
      <c r="P5" s="200" t="s">
        <v>84</v>
      </c>
      <c r="Q5" s="147"/>
      <c r="R5" s="251">
        <f t="shared" ref="R5:AB5" si="10">COUNTIF(R17:R41,"A")</f>
        <v>1</v>
      </c>
      <c r="S5" s="251">
        <f t="shared" si="10"/>
        <v>1</v>
      </c>
      <c r="T5" s="251">
        <f t="shared" si="10"/>
        <v>1</v>
      </c>
      <c r="U5" s="251">
        <f t="shared" si="10"/>
        <v>1</v>
      </c>
      <c r="V5" s="251">
        <f t="shared" si="10"/>
        <v>1</v>
      </c>
      <c r="W5" s="251">
        <f t="shared" si="10"/>
        <v>1</v>
      </c>
      <c r="X5" s="251">
        <f t="shared" si="10"/>
        <v>1</v>
      </c>
      <c r="Y5" s="251">
        <f t="shared" si="10"/>
        <v>1</v>
      </c>
      <c r="Z5" s="251">
        <f t="shared" si="10"/>
        <v>1</v>
      </c>
      <c r="AA5" s="251">
        <f t="shared" si="10"/>
        <v>1</v>
      </c>
      <c r="AB5" s="251">
        <f t="shared" si="10"/>
        <v>1</v>
      </c>
      <c r="AC5" s="251">
        <f>COUNTIF(AC17:AC41,"1")</f>
        <v>1</v>
      </c>
      <c r="AD5" s="230"/>
      <c r="AE5" s="200" t="s">
        <v>84</v>
      </c>
      <c r="AF5" s="147"/>
      <c r="AG5" s="251">
        <f>COUNTIF(AG17:AG42,"A")</f>
        <v>1</v>
      </c>
      <c r="AH5" s="251">
        <f t="shared" ref="AH5:AR5" si="11">COUNTIF(AH17:AH42,"A")</f>
        <v>1</v>
      </c>
      <c r="AI5" s="251">
        <f t="shared" si="11"/>
        <v>1</v>
      </c>
      <c r="AJ5" s="251">
        <f t="shared" si="11"/>
        <v>1</v>
      </c>
      <c r="AK5" s="251">
        <f t="shared" si="11"/>
        <v>1</v>
      </c>
      <c r="AL5" s="251">
        <f t="shared" si="11"/>
        <v>1</v>
      </c>
      <c r="AM5" s="251">
        <f t="shared" si="11"/>
        <v>1</v>
      </c>
      <c r="AN5" s="251">
        <f t="shared" si="11"/>
        <v>0</v>
      </c>
      <c r="AO5" s="251">
        <f t="shared" si="11"/>
        <v>1</v>
      </c>
      <c r="AP5" s="251">
        <f t="shared" si="11"/>
        <v>1</v>
      </c>
      <c r="AQ5" s="251">
        <f t="shared" si="11"/>
        <v>0</v>
      </c>
      <c r="AR5" s="251">
        <f t="shared" si="11"/>
        <v>0</v>
      </c>
      <c r="AS5" s="251">
        <f>COUNTIF(AS17:AS42,"1")</f>
        <v>1</v>
      </c>
    </row>
    <row r="6" spans="1:47" outlineLevel="1">
      <c r="A6" s="200"/>
      <c r="B6" s="147"/>
      <c r="C6" s="202"/>
      <c r="D6" s="202"/>
      <c r="E6" s="202"/>
      <c r="F6" s="202"/>
      <c r="G6" s="202"/>
      <c r="H6" s="202"/>
      <c r="I6" s="202"/>
      <c r="J6" s="202"/>
      <c r="K6" s="202"/>
      <c r="L6" s="202"/>
      <c r="M6" s="202"/>
      <c r="N6" s="202"/>
      <c r="O6" s="203"/>
      <c r="P6" s="200"/>
      <c r="Q6" s="147"/>
      <c r="R6" s="202"/>
      <c r="S6" s="202"/>
      <c r="T6" s="202"/>
      <c r="U6" s="202"/>
      <c r="V6" s="202"/>
      <c r="W6" s="202"/>
      <c r="X6" s="202"/>
      <c r="Y6" s="202"/>
      <c r="Z6" s="202"/>
      <c r="AA6" s="202"/>
      <c r="AB6" s="202"/>
      <c r="AC6" s="202"/>
      <c r="AD6" s="230"/>
      <c r="AE6" s="200"/>
      <c r="AF6" s="147"/>
      <c r="AG6" s="202"/>
      <c r="AH6" s="202"/>
      <c r="AI6" s="202"/>
      <c r="AJ6" s="202"/>
      <c r="AK6" s="202"/>
      <c r="AL6" s="202"/>
      <c r="AM6" s="202"/>
      <c r="AN6" s="202"/>
      <c r="AO6" s="202"/>
      <c r="AP6" s="202"/>
      <c r="AQ6" s="202"/>
      <c r="AR6" s="202"/>
      <c r="AS6" s="202"/>
    </row>
    <row r="7" spans="1:47" ht="99.75" customHeight="1" outlineLevel="1">
      <c r="A7" s="250" t="s">
        <v>203</v>
      </c>
      <c r="B7" s="196"/>
      <c r="C7" s="198" t="str">
        <f>C49</f>
        <v>ns  LJ</v>
      </c>
      <c r="D7" s="198" t="str">
        <f>D49</f>
        <v>1500m</v>
      </c>
      <c r="E7" s="198" t="str">
        <f t="shared" ref="E7:N8" si="12">E49</f>
        <v>75mH</v>
      </c>
      <c r="F7" s="198" t="str">
        <f t="shared" si="12"/>
        <v>SHOT</v>
      </c>
      <c r="G7" s="198" t="str">
        <f t="shared" si="12"/>
        <v>DISCUS</v>
      </c>
      <c r="H7" s="198" t="str">
        <f t="shared" si="12"/>
        <v>LONG JUMP</v>
      </c>
      <c r="I7" s="198" t="str">
        <f t="shared" si="12"/>
        <v>100m</v>
      </c>
      <c r="J7" s="198" t="str">
        <f t="shared" si="12"/>
        <v>HIGH JUMP</v>
      </c>
      <c r="K7" s="198" t="str">
        <f t="shared" si="12"/>
        <v>JAVELIN</v>
      </c>
      <c r="L7" s="198" t="str">
        <f t="shared" si="12"/>
        <v>200m</v>
      </c>
      <c r="M7" s="198" t="str">
        <f t="shared" si="12"/>
        <v>800m</v>
      </c>
      <c r="N7" s="198" t="str">
        <f t="shared" si="12"/>
        <v>4 x 100m</v>
      </c>
      <c r="O7" s="199"/>
      <c r="P7" s="250" t="s">
        <v>204</v>
      </c>
      <c r="Q7" s="196"/>
      <c r="R7" s="198" t="str">
        <f t="shared" ref="R7:AC8" si="13">R49</f>
        <v>DISCUS</v>
      </c>
      <c r="S7" s="198" t="str">
        <f t="shared" si="13"/>
        <v>80mH</v>
      </c>
      <c r="T7" s="198" t="str">
        <f t="shared" si="13"/>
        <v>HIGH JUMP</v>
      </c>
      <c r="U7" s="198" t="str">
        <f t="shared" si="13"/>
        <v>1500m</v>
      </c>
      <c r="V7" s="198" t="str">
        <f t="shared" si="13"/>
        <v>JAVELIN</v>
      </c>
      <c r="W7" s="198" t="str">
        <f t="shared" si="13"/>
        <v>100m</v>
      </c>
      <c r="X7" s="198" t="str">
        <f t="shared" si="13"/>
        <v>LONG JUMP</v>
      </c>
      <c r="Y7" s="198" t="str">
        <f t="shared" si="13"/>
        <v>300m</v>
      </c>
      <c r="Z7" s="198" t="str">
        <f t="shared" si="13"/>
        <v>SHOT</v>
      </c>
      <c r="AA7" s="198" t="str">
        <f t="shared" si="13"/>
        <v>200m</v>
      </c>
      <c r="AB7" s="198" t="str">
        <f t="shared" si="13"/>
        <v>800m</v>
      </c>
      <c r="AC7" s="198" t="str">
        <f t="shared" si="13"/>
        <v>4 x 100m</v>
      </c>
      <c r="AD7" s="229"/>
      <c r="AE7" s="250" t="s">
        <v>205</v>
      </c>
      <c r="AF7" s="196"/>
      <c r="AG7" s="198" t="str">
        <f t="shared" ref="AG7:AS8" si="14">AG49</f>
        <v>DISCUS</v>
      </c>
      <c r="AH7" s="198" t="str">
        <f t="shared" si="14"/>
        <v>HIGH JUMP</v>
      </c>
      <c r="AI7" s="198" t="str">
        <f t="shared" si="14"/>
        <v>100mH</v>
      </c>
      <c r="AJ7" s="198" t="str">
        <f t="shared" si="14"/>
        <v>1500m</v>
      </c>
      <c r="AK7" s="198" t="str">
        <f t="shared" si="14"/>
        <v>JAVELIN</v>
      </c>
      <c r="AL7" s="198" t="str">
        <f t="shared" si="14"/>
        <v>100m</v>
      </c>
      <c r="AM7" s="198" t="str">
        <f t="shared" si="14"/>
        <v>LONG JUMP</v>
      </c>
      <c r="AN7" s="198" t="str">
        <f t="shared" si="14"/>
        <v>400m</v>
      </c>
      <c r="AO7" s="198" t="str">
        <f t="shared" si="14"/>
        <v>SHOT</v>
      </c>
      <c r="AP7" s="198" t="str">
        <f t="shared" si="14"/>
        <v>200m</v>
      </c>
      <c r="AQ7" s="198">
        <f t="shared" si="14"/>
        <v>0</v>
      </c>
      <c r="AR7" s="198" t="str">
        <f t="shared" si="14"/>
        <v>800m</v>
      </c>
      <c r="AS7" s="198" t="str">
        <f t="shared" si="14"/>
        <v>4 x 100m</v>
      </c>
    </row>
    <row r="8" spans="1:47" ht="36.75" outlineLevel="1">
      <c r="A8" s="200"/>
      <c r="B8" s="147"/>
      <c r="C8" s="202">
        <f>C50</f>
        <v>0.40625</v>
      </c>
      <c r="D8" s="202">
        <f>D50</f>
        <v>0.44444444444444442</v>
      </c>
      <c r="E8" s="202">
        <f t="shared" si="12"/>
        <v>0.4513888888888889</v>
      </c>
      <c r="F8" s="202">
        <f t="shared" si="12"/>
        <v>0.45833333333333331</v>
      </c>
      <c r="G8" s="202">
        <f t="shared" si="12"/>
        <v>0.5</v>
      </c>
      <c r="H8" s="202">
        <f t="shared" si="12"/>
        <v>0.54166666666666663</v>
      </c>
      <c r="I8" s="202">
        <f t="shared" si="12"/>
        <v>0.55902777777777779</v>
      </c>
      <c r="J8" s="202">
        <f t="shared" si="12"/>
        <v>0.60416666666666663</v>
      </c>
      <c r="K8" s="202">
        <f t="shared" si="12"/>
        <v>0.625</v>
      </c>
      <c r="L8" s="202">
        <f t="shared" si="12"/>
        <v>0.64236111111111105</v>
      </c>
      <c r="M8" s="202">
        <f t="shared" si="12"/>
        <v>0.67013888888888884</v>
      </c>
      <c r="N8" s="202">
        <f t="shared" si="12"/>
        <v>0.70138888888888884</v>
      </c>
      <c r="O8" s="203"/>
      <c r="P8" s="200"/>
      <c r="Q8" s="147"/>
      <c r="R8" s="202">
        <f t="shared" si="13"/>
        <v>0.41666666666666669</v>
      </c>
      <c r="S8" s="202">
        <f t="shared" si="13"/>
        <v>0.46527777777777773</v>
      </c>
      <c r="T8" s="202">
        <f t="shared" si="13"/>
        <v>0.47916666666666669</v>
      </c>
      <c r="U8" s="202">
        <f t="shared" si="13"/>
        <v>0.4861111111111111</v>
      </c>
      <c r="V8" s="202">
        <f t="shared" si="13"/>
        <v>0.54166666666666663</v>
      </c>
      <c r="W8" s="202">
        <f t="shared" si="13"/>
        <v>0.54166666666666663</v>
      </c>
      <c r="X8" s="202">
        <f t="shared" si="13"/>
        <v>0.58333333333333337</v>
      </c>
      <c r="Y8" s="202">
        <f t="shared" si="13"/>
        <v>0.58333333333333337</v>
      </c>
      <c r="Z8" s="202">
        <f t="shared" si="13"/>
        <v>0.625</v>
      </c>
      <c r="AA8" s="202">
        <f t="shared" si="13"/>
        <v>0.64930555555555558</v>
      </c>
      <c r="AB8" s="202">
        <f t="shared" si="13"/>
        <v>0.68402777777777779</v>
      </c>
      <c r="AC8" s="202">
        <f t="shared" si="13"/>
        <v>0.70833333333333337</v>
      </c>
      <c r="AD8" s="230"/>
      <c r="AE8" s="200"/>
      <c r="AF8" s="147"/>
      <c r="AG8" s="202">
        <f t="shared" si="14"/>
        <v>0.41666666666666669</v>
      </c>
      <c r="AH8" s="202">
        <f t="shared" si="14"/>
        <v>0.47916666666666669</v>
      </c>
      <c r="AI8" s="202">
        <f t="shared" si="14"/>
        <v>0.4826388888888889</v>
      </c>
      <c r="AJ8" s="202">
        <f t="shared" si="14"/>
        <v>0.4861111111111111</v>
      </c>
      <c r="AK8" s="202">
        <f t="shared" si="14"/>
        <v>0.54166666666666663</v>
      </c>
      <c r="AL8" s="202">
        <f t="shared" si="14"/>
        <v>0.54513888888888895</v>
      </c>
      <c r="AM8" s="202">
        <f t="shared" si="14"/>
        <v>0.58333333333333337</v>
      </c>
      <c r="AN8" s="202">
        <f t="shared" si="14"/>
        <v>0.58680555555555558</v>
      </c>
      <c r="AO8" s="202">
        <f t="shared" si="14"/>
        <v>0.625</v>
      </c>
      <c r="AP8" s="202">
        <f t="shared" si="14"/>
        <v>0.65625</v>
      </c>
      <c r="AQ8" s="202">
        <f t="shared" si="14"/>
        <v>0</v>
      </c>
      <c r="AR8" s="202">
        <f t="shared" si="14"/>
        <v>0.68402777777777779</v>
      </c>
      <c r="AS8" s="202">
        <f t="shared" si="14"/>
        <v>0.71527777777777779</v>
      </c>
    </row>
    <row r="9" spans="1:47" ht="26.1" customHeight="1" outlineLevel="1">
      <c r="A9" s="200" t="s">
        <v>48</v>
      </c>
      <c r="B9" s="147"/>
      <c r="C9" s="231">
        <f t="shared" ref="C9:N9" si="15">COUNTIF(C51:C75,"ns")</f>
        <v>0</v>
      </c>
      <c r="D9" s="231">
        <f t="shared" si="15"/>
        <v>0</v>
      </c>
      <c r="E9" s="231">
        <f t="shared" si="15"/>
        <v>0</v>
      </c>
      <c r="F9" s="231">
        <f t="shared" si="15"/>
        <v>0</v>
      </c>
      <c r="G9" s="231">
        <f t="shared" si="15"/>
        <v>0</v>
      </c>
      <c r="H9" s="231">
        <f t="shared" si="15"/>
        <v>0</v>
      </c>
      <c r="I9" s="231">
        <f t="shared" si="15"/>
        <v>2</v>
      </c>
      <c r="J9" s="231">
        <f t="shared" si="15"/>
        <v>0</v>
      </c>
      <c r="K9" s="231">
        <f t="shared" si="15"/>
        <v>0</v>
      </c>
      <c r="L9" s="231">
        <f t="shared" si="15"/>
        <v>2</v>
      </c>
      <c r="M9" s="231">
        <f t="shared" si="15"/>
        <v>0</v>
      </c>
      <c r="N9" s="231">
        <f t="shared" si="15"/>
        <v>0</v>
      </c>
      <c r="O9" s="203"/>
      <c r="P9" s="200" t="s">
        <v>48</v>
      </c>
      <c r="Q9" s="147"/>
      <c r="R9" s="231">
        <f t="shared" ref="R9:AC9" si="16">COUNTIF(R51:R75,"ns")</f>
        <v>1</v>
      </c>
      <c r="S9" s="231">
        <f t="shared" si="16"/>
        <v>0</v>
      </c>
      <c r="T9" s="231">
        <f t="shared" si="16"/>
        <v>0</v>
      </c>
      <c r="U9" s="231">
        <f t="shared" si="16"/>
        <v>0</v>
      </c>
      <c r="V9" s="231">
        <f t="shared" si="16"/>
        <v>0</v>
      </c>
      <c r="W9" s="231">
        <f t="shared" si="16"/>
        <v>1</v>
      </c>
      <c r="X9" s="231">
        <f t="shared" si="16"/>
        <v>0</v>
      </c>
      <c r="Y9" s="231">
        <f t="shared" si="16"/>
        <v>0</v>
      </c>
      <c r="Z9" s="231">
        <f t="shared" si="16"/>
        <v>1</v>
      </c>
      <c r="AA9" s="231">
        <f t="shared" si="16"/>
        <v>0</v>
      </c>
      <c r="AB9" s="231">
        <f t="shared" si="16"/>
        <v>0</v>
      </c>
      <c r="AC9" s="231">
        <f t="shared" si="16"/>
        <v>0</v>
      </c>
      <c r="AD9" s="230"/>
      <c r="AE9" s="200" t="s">
        <v>48</v>
      </c>
      <c r="AF9" s="147"/>
      <c r="AG9" s="231">
        <f t="shared" ref="AG9:AS9" si="17">COUNTIF(AG51:AG76,"ns")</f>
        <v>0</v>
      </c>
      <c r="AH9" s="231">
        <f t="shared" si="17"/>
        <v>0</v>
      </c>
      <c r="AI9" s="231">
        <f t="shared" si="17"/>
        <v>0</v>
      </c>
      <c r="AJ9" s="231">
        <f t="shared" si="17"/>
        <v>0</v>
      </c>
      <c r="AK9" s="231">
        <f t="shared" si="17"/>
        <v>0</v>
      </c>
      <c r="AL9" s="231">
        <f t="shared" si="17"/>
        <v>0</v>
      </c>
      <c r="AM9" s="231">
        <f t="shared" si="17"/>
        <v>0</v>
      </c>
      <c r="AN9" s="231">
        <f t="shared" si="17"/>
        <v>0</v>
      </c>
      <c r="AO9" s="231">
        <f t="shared" si="17"/>
        <v>0</v>
      </c>
      <c r="AP9" s="231">
        <f t="shared" si="17"/>
        <v>0</v>
      </c>
      <c r="AQ9" s="231">
        <f t="shared" si="17"/>
        <v>0</v>
      </c>
      <c r="AR9" s="231">
        <f t="shared" si="17"/>
        <v>0</v>
      </c>
      <c r="AS9" s="231">
        <f t="shared" si="17"/>
        <v>0</v>
      </c>
    </row>
    <row r="10" spans="1:47" ht="26.1" customHeight="1" outlineLevel="1">
      <c r="A10" s="200" t="s">
        <v>253</v>
      </c>
      <c r="B10" s="147"/>
      <c r="C10" s="231">
        <f>COUNTIF(C51:C75,"B")</f>
        <v>0</v>
      </c>
      <c r="D10" s="231">
        <f>COUNTIF(D51:D75,"B")</f>
        <v>1</v>
      </c>
      <c r="E10" s="231">
        <f t="shared" ref="E10:N10" si="18">COUNTIF(E51:E75,"B")</f>
        <v>0</v>
      </c>
      <c r="F10" s="231">
        <f t="shared" si="18"/>
        <v>0</v>
      </c>
      <c r="G10" s="231">
        <f t="shared" si="18"/>
        <v>0</v>
      </c>
      <c r="H10" s="231">
        <f t="shared" si="18"/>
        <v>1</v>
      </c>
      <c r="I10" s="231">
        <f t="shared" si="18"/>
        <v>1</v>
      </c>
      <c r="J10" s="231">
        <f t="shared" si="18"/>
        <v>1</v>
      </c>
      <c r="K10" s="231">
        <f t="shared" si="18"/>
        <v>0</v>
      </c>
      <c r="L10" s="231">
        <f t="shared" si="18"/>
        <v>1</v>
      </c>
      <c r="M10" s="231">
        <f t="shared" si="18"/>
        <v>1</v>
      </c>
      <c r="N10" s="231">
        <f t="shared" si="18"/>
        <v>0</v>
      </c>
      <c r="O10" s="203"/>
      <c r="P10" s="200" t="s">
        <v>253</v>
      </c>
      <c r="Q10" s="147"/>
      <c r="R10" s="231">
        <f t="shared" ref="R10:AC10" si="19">COUNTIF(R51:R75,"B")</f>
        <v>0</v>
      </c>
      <c r="S10" s="231">
        <f t="shared" si="19"/>
        <v>0</v>
      </c>
      <c r="T10" s="231">
        <f t="shared" si="19"/>
        <v>1</v>
      </c>
      <c r="U10" s="231">
        <f t="shared" si="19"/>
        <v>0</v>
      </c>
      <c r="V10" s="231">
        <f t="shared" si="19"/>
        <v>1</v>
      </c>
      <c r="W10" s="231">
        <f t="shared" si="19"/>
        <v>1</v>
      </c>
      <c r="X10" s="231">
        <f t="shared" si="19"/>
        <v>1</v>
      </c>
      <c r="Y10" s="231">
        <f t="shared" si="19"/>
        <v>1</v>
      </c>
      <c r="Z10" s="231">
        <f t="shared" si="19"/>
        <v>1</v>
      </c>
      <c r="AA10" s="231">
        <f t="shared" si="19"/>
        <v>1</v>
      </c>
      <c r="AB10" s="231">
        <f t="shared" si="19"/>
        <v>0</v>
      </c>
      <c r="AC10" s="231">
        <f t="shared" si="19"/>
        <v>0</v>
      </c>
      <c r="AD10" s="230"/>
      <c r="AE10" s="200" t="s">
        <v>253</v>
      </c>
      <c r="AF10" s="147"/>
      <c r="AG10" s="231">
        <f>COUNTIF(AG51:AG76,"B")</f>
        <v>1</v>
      </c>
      <c r="AH10" s="231">
        <f t="shared" ref="AH10:AS10" si="20">COUNTIF(AH51:AH76,"B")</f>
        <v>0</v>
      </c>
      <c r="AI10" s="231">
        <f t="shared" si="20"/>
        <v>0</v>
      </c>
      <c r="AJ10" s="231">
        <f t="shared" si="20"/>
        <v>0</v>
      </c>
      <c r="AK10" s="231">
        <f t="shared" si="20"/>
        <v>1</v>
      </c>
      <c r="AL10" s="231">
        <f t="shared" si="20"/>
        <v>1</v>
      </c>
      <c r="AM10" s="231">
        <f t="shared" si="20"/>
        <v>0</v>
      </c>
      <c r="AN10" s="231">
        <f t="shared" si="20"/>
        <v>0</v>
      </c>
      <c r="AO10" s="231">
        <f t="shared" si="20"/>
        <v>1</v>
      </c>
      <c r="AP10" s="231">
        <f t="shared" si="20"/>
        <v>0</v>
      </c>
      <c r="AQ10" s="231">
        <f t="shared" si="20"/>
        <v>0</v>
      </c>
      <c r="AR10" s="231">
        <f t="shared" si="20"/>
        <v>0</v>
      </c>
      <c r="AS10" s="231">
        <f t="shared" si="20"/>
        <v>0</v>
      </c>
    </row>
    <row r="11" spans="1:47" ht="26.1" customHeight="1" outlineLevel="1">
      <c r="A11" s="200" t="s">
        <v>84</v>
      </c>
      <c r="B11" s="147"/>
      <c r="C11" s="251">
        <f>COUNTIF(C51:C75,"A")</f>
        <v>0</v>
      </c>
      <c r="D11" s="251">
        <f>COUNTIF(D51:D75,"A")</f>
        <v>1</v>
      </c>
      <c r="E11" s="251">
        <f t="shared" ref="E11:M11" si="21">COUNTIF(E51:E75,"A")</f>
        <v>1</v>
      </c>
      <c r="F11" s="251">
        <f t="shared" si="21"/>
        <v>1</v>
      </c>
      <c r="G11" s="251">
        <f t="shared" si="21"/>
        <v>0</v>
      </c>
      <c r="H11" s="251">
        <f t="shared" si="21"/>
        <v>1</v>
      </c>
      <c r="I11" s="251">
        <f t="shared" si="21"/>
        <v>1</v>
      </c>
      <c r="J11" s="251">
        <f t="shared" si="21"/>
        <v>1</v>
      </c>
      <c r="K11" s="251">
        <f t="shared" si="21"/>
        <v>1</v>
      </c>
      <c r="L11" s="251">
        <f t="shared" si="21"/>
        <v>1</v>
      </c>
      <c r="M11" s="251">
        <f t="shared" si="21"/>
        <v>1</v>
      </c>
      <c r="N11" s="251">
        <f>COUNTIF(N51:N75,"1")</f>
        <v>1</v>
      </c>
      <c r="O11" s="203"/>
      <c r="P11" s="200" t="s">
        <v>84</v>
      </c>
      <c r="Q11" s="147"/>
      <c r="R11" s="251">
        <f t="shared" ref="R11:AB11" si="22">COUNTIF(R51:R75,"A")</f>
        <v>1</v>
      </c>
      <c r="S11" s="251">
        <f t="shared" si="22"/>
        <v>0</v>
      </c>
      <c r="T11" s="251">
        <f t="shared" si="22"/>
        <v>1</v>
      </c>
      <c r="U11" s="251">
        <f t="shared" si="22"/>
        <v>1</v>
      </c>
      <c r="V11" s="251">
        <f t="shared" si="22"/>
        <v>1</v>
      </c>
      <c r="W11" s="251">
        <f t="shared" si="22"/>
        <v>1</v>
      </c>
      <c r="X11" s="251">
        <f t="shared" si="22"/>
        <v>1</v>
      </c>
      <c r="Y11" s="251">
        <f t="shared" si="22"/>
        <v>1</v>
      </c>
      <c r="Z11" s="251">
        <f t="shared" si="22"/>
        <v>1</v>
      </c>
      <c r="AA11" s="251">
        <f t="shared" si="22"/>
        <v>2</v>
      </c>
      <c r="AB11" s="251">
        <f t="shared" si="22"/>
        <v>1</v>
      </c>
      <c r="AC11" s="251">
        <f>COUNTIF(AC51:AC75,"1")</f>
        <v>1</v>
      </c>
      <c r="AD11" s="230"/>
      <c r="AE11" s="200" t="s">
        <v>84</v>
      </c>
      <c r="AF11" s="147"/>
      <c r="AG11" s="251">
        <f>COUNTIF(AG51:AG76,"A")</f>
        <v>1</v>
      </c>
      <c r="AH11" s="251">
        <f t="shared" ref="AH11:AR11" si="23">COUNTIF(AH51:AH76,"A")</f>
        <v>1</v>
      </c>
      <c r="AI11" s="251">
        <f t="shared" si="23"/>
        <v>1</v>
      </c>
      <c r="AJ11" s="251">
        <f t="shared" si="23"/>
        <v>0</v>
      </c>
      <c r="AK11" s="251">
        <f t="shared" si="23"/>
        <v>1</v>
      </c>
      <c r="AL11" s="251">
        <f t="shared" si="23"/>
        <v>1</v>
      </c>
      <c r="AM11" s="251">
        <f t="shared" si="23"/>
        <v>1</v>
      </c>
      <c r="AN11" s="251">
        <f t="shared" si="23"/>
        <v>1</v>
      </c>
      <c r="AO11" s="251">
        <f t="shared" si="23"/>
        <v>1</v>
      </c>
      <c r="AP11" s="251">
        <f t="shared" si="23"/>
        <v>1</v>
      </c>
      <c r="AQ11" s="251">
        <f t="shared" si="23"/>
        <v>0</v>
      </c>
      <c r="AR11" s="251">
        <f t="shared" si="23"/>
        <v>1</v>
      </c>
      <c r="AS11" s="251">
        <f>COUNTIF(AS51:AS76,"1")</f>
        <v>1</v>
      </c>
    </row>
    <row r="13" spans="1:47" s="131" customFormat="1" ht="30" customHeight="1">
      <c r="A13" s="129" t="s">
        <v>21</v>
      </c>
      <c r="B13" s="463" t="str">
        <f>'MATCH DETAILS'!B4</f>
        <v>HORSPATH ROAD, OXFORD</v>
      </c>
      <c r="C13" s="463"/>
      <c r="D13" s="463"/>
      <c r="E13" s="463"/>
      <c r="F13" s="463"/>
      <c r="G13" s="463"/>
      <c r="H13" s="463"/>
      <c r="I13" s="463"/>
      <c r="J13" s="463"/>
      <c r="K13" s="463"/>
      <c r="L13" s="463"/>
      <c r="M13" s="463"/>
      <c r="N13" s="463"/>
      <c r="O13" s="463"/>
      <c r="P13" s="465" t="s">
        <v>232</v>
      </c>
      <c r="Q13" s="465"/>
      <c r="R13" s="465"/>
      <c r="S13" s="465"/>
      <c r="T13" s="465"/>
      <c r="U13" s="465"/>
      <c r="V13" s="465"/>
      <c r="W13" s="465"/>
      <c r="X13" s="465"/>
      <c r="Y13" s="465"/>
      <c r="Z13" s="465"/>
      <c r="AA13" s="465"/>
      <c r="AB13" s="465"/>
      <c r="AC13" s="465"/>
      <c r="AD13" s="465"/>
      <c r="AE13" s="461" t="s">
        <v>192</v>
      </c>
      <c r="AF13" s="461"/>
      <c r="AG13" s="461"/>
      <c r="AH13" s="461"/>
      <c r="AI13" s="461"/>
      <c r="AJ13" s="461"/>
      <c r="AK13" s="461"/>
      <c r="AL13" s="461"/>
      <c r="AM13" s="461"/>
      <c r="AN13" s="461"/>
      <c r="AO13" s="461"/>
      <c r="AP13" s="461"/>
      <c r="AQ13" s="219"/>
      <c r="AR13" s="459" t="str">
        <f>'MATCH DETAILS'!C6</f>
        <v>N</v>
      </c>
      <c r="AS13" s="459"/>
      <c r="AT13" s="459"/>
      <c r="AU13" s="130"/>
    </row>
    <row r="14" spans="1:47" s="134" customFormat="1" ht="30" customHeight="1">
      <c r="A14" s="132" t="s">
        <v>22</v>
      </c>
      <c r="B14" s="464">
        <f>'MATCH DETAILS'!B3</f>
        <v>41525</v>
      </c>
      <c r="C14" s="464"/>
      <c r="D14" s="464"/>
      <c r="E14" s="464"/>
      <c r="F14" s="464"/>
      <c r="G14" s="464"/>
      <c r="H14" s="464"/>
      <c r="I14" s="464"/>
      <c r="J14" s="464"/>
      <c r="K14" s="464"/>
      <c r="L14" s="464"/>
      <c r="M14" s="464"/>
      <c r="N14" s="464"/>
      <c r="O14" s="464"/>
      <c r="P14" s="465" t="s">
        <v>193</v>
      </c>
      <c r="Q14" s="465"/>
      <c r="R14" s="465"/>
      <c r="S14" s="465"/>
      <c r="T14" s="465"/>
      <c r="U14" s="465"/>
      <c r="V14" s="465"/>
      <c r="W14" s="465"/>
      <c r="X14" s="465"/>
      <c r="Y14" s="465"/>
      <c r="Z14" s="465"/>
      <c r="AA14" s="465"/>
      <c r="AB14" s="465"/>
      <c r="AC14" s="465"/>
      <c r="AD14" s="465"/>
      <c r="AE14" s="462" t="str">
        <f>'MATCH DETAILS'!B6</f>
        <v>BANBURY</v>
      </c>
      <c r="AF14" s="462"/>
      <c r="AG14" s="462"/>
      <c r="AH14" s="462"/>
      <c r="AI14" s="462"/>
      <c r="AJ14" s="462"/>
      <c r="AK14" s="462"/>
      <c r="AL14" s="462"/>
      <c r="AM14" s="462"/>
      <c r="AN14" s="462"/>
      <c r="AO14" s="462"/>
      <c r="AP14" s="462"/>
      <c r="AQ14" s="220"/>
      <c r="AR14" s="460" t="str">
        <f>'MATCH DETAILS'!D6</f>
        <v>NN</v>
      </c>
      <c r="AS14" s="460"/>
      <c r="AT14" s="460"/>
      <c r="AU14" s="133"/>
    </row>
    <row r="15" spans="1:47" s="136" customFormat="1" ht="91.5" customHeight="1">
      <c r="A15" s="195" t="s">
        <v>194</v>
      </c>
      <c r="B15" s="196"/>
      <c r="C15" s="144" t="s">
        <v>262</v>
      </c>
      <c r="D15" s="197" t="s">
        <v>195</v>
      </c>
      <c r="E15" s="144" t="s">
        <v>14</v>
      </c>
      <c r="F15" s="197" t="s">
        <v>6</v>
      </c>
      <c r="G15" s="144" t="s">
        <v>197</v>
      </c>
      <c r="H15" s="197" t="s">
        <v>198</v>
      </c>
      <c r="I15" s="198" t="s">
        <v>2</v>
      </c>
      <c r="J15" s="197" t="s">
        <v>196</v>
      </c>
      <c r="K15" s="198" t="s">
        <v>199</v>
      </c>
      <c r="L15" s="197" t="s">
        <v>4</v>
      </c>
      <c r="M15" s="198" t="s">
        <v>3</v>
      </c>
      <c r="N15" s="197" t="s">
        <v>8</v>
      </c>
      <c r="O15" s="252"/>
      <c r="P15" s="195" t="s">
        <v>200</v>
      </c>
      <c r="Q15" s="196"/>
      <c r="R15" s="197" t="s">
        <v>198</v>
      </c>
      <c r="S15" s="198" t="s">
        <v>9</v>
      </c>
      <c r="T15" s="197" t="s">
        <v>197</v>
      </c>
      <c r="U15" s="198" t="s">
        <v>6</v>
      </c>
      <c r="V15" s="197" t="s">
        <v>196</v>
      </c>
      <c r="W15" s="198" t="s">
        <v>2</v>
      </c>
      <c r="X15" s="197" t="s">
        <v>199</v>
      </c>
      <c r="Y15" s="198" t="s">
        <v>13</v>
      </c>
      <c r="Z15" s="197" t="s">
        <v>195</v>
      </c>
      <c r="AA15" s="198" t="s">
        <v>4</v>
      </c>
      <c r="AB15" s="197" t="s">
        <v>3</v>
      </c>
      <c r="AC15" s="198" t="s">
        <v>8</v>
      </c>
      <c r="AD15" s="252"/>
      <c r="AE15" s="195" t="s">
        <v>201</v>
      </c>
      <c r="AF15" s="196"/>
      <c r="AG15" s="197" t="s">
        <v>198</v>
      </c>
      <c r="AH15" s="198" t="s">
        <v>197</v>
      </c>
      <c r="AI15" s="197" t="s">
        <v>15</v>
      </c>
      <c r="AJ15" s="198" t="s">
        <v>6</v>
      </c>
      <c r="AK15" s="197" t="s">
        <v>196</v>
      </c>
      <c r="AL15" s="198" t="s">
        <v>2</v>
      </c>
      <c r="AM15" s="197" t="s">
        <v>199</v>
      </c>
      <c r="AN15" s="198" t="s">
        <v>13</v>
      </c>
      <c r="AO15" s="197" t="s">
        <v>195</v>
      </c>
      <c r="AP15" s="198" t="s">
        <v>4</v>
      </c>
      <c r="AQ15" s="253"/>
      <c r="AR15" s="198" t="s">
        <v>3</v>
      </c>
      <c r="AS15" s="197" t="s">
        <v>8</v>
      </c>
      <c r="AT15" s="252"/>
      <c r="AU15" s="135"/>
    </row>
    <row r="16" spans="1:47" s="138" customFormat="1" ht="39.950000000000003" customHeight="1">
      <c r="A16" s="200"/>
      <c r="B16" s="147"/>
      <c r="C16" s="202">
        <v>0.40625</v>
      </c>
      <c r="D16" s="201">
        <v>0.41666666666666669</v>
      </c>
      <c r="E16" s="202">
        <v>0.4375</v>
      </c>
      <c r="F16" s="201">
        <v>0.45833333333333331</v>
      </c>
      <c r="G16" s="202">
        <v>0.5</v>
      </c>
      <c r="H16" s="201">
        <v>0.54166666666666663</v>
      </c>
      <c r="I16" s="202">
        <v>0.55555555555555558</v>
      </c>
      <c r="J16" s="201">
        <v>0.58333333333333337</v>
      </c>
      <c r="K16" s="202">
        <v>0.625</v>
      </c>
      <c r="L16" s="201">
        <v>0.63888888888888895</v>
      </c>
      <c r="M16" s="202">
        <v>0.66319444444444442</v>
      </c>
      <c r="N16" s="201">
        <v>0.69791666666666663</v>
      </c>
      <c r="O16" s="234"/>
      <c r="P16" s="200"/>
      <c r="Q16" s="147"/>
      <c r="R16" s="201">
        <v>0.41666666666666669</v>
      </c>
      <c r="S16" s="202">
        <v>0.4513888888888889</v>
      </c>
      <c r="T16" s="201">
        <v>0.45833333333333331</v>
      </c>
      <c r="U16" s="202">
        <v>0.47222222222222227</v>
      </c>
      <c r="V16" s="201">
        <v>0.5</v>
      </c>
      <c r="W16" s="202">
        <v>0.54861111111111105</v>
      </c>
      <c r="X16" s="201">
        <v>0.58333333333333337</v>
      </c>
      <c r="Y16" s="202">
        <v>0.59027777777777779</v>
      </c>
      <c r="Z16" s="201">
        <v>0.625</v>
      </c>
      <c r="AA16" s="202">
        <v>0.64583333333333337</v>
      </c>
      <c r="AB16" s="201">
        <v>0.67708333333333337</v>
      </c>
      <c r="AC16" s="202">
        <v>0.70486111111111116</v>
      </c>
      <c r="AD16" s="234"/>
      <c r="AE16" s="200"/>
      <c r="AF16" s="147"/>
      <c r="AG16" s="201">
        <v>0.41666666666666669</v>
      </c>
      <c r="AH16" s="202">
        <v>0.45833333333333331</v>
      </c>
      <c r="AI16" s="201">
        <v>0.46527777777777773</v>
      </c>
      <c r="AJ16" s="202">
        <v>0.47222222222222227</v>
      </c>
      <c r="AK16" s="201">
        <v>0.5</v>
      </c>
      <c r="AL16" s="202">
        <v>0.55208333333333337</v>
      </c>
      <c r="AM16" s="201">
        <v>0.58333333333333337</v>
      </c>
      <c r="AN16" s="202">
        <v>0.59375</v>
      </c>
      <c r="AO16" s="201">
        <v>0.625</v>
      </c>
      <c r="AP16" s="202">
        <v>0.65277777777777779</v>
      </c>
      <c r="AQ16" s="254"/>
      <c r="AR16" s="202">
        <v>0.67708333333333337</v>
      </c>
      <c r="AS16" s="201">
        <v>0.71180555555555547</v>
      </c>
      <c r="AT16" s="234"/>
      <c r="AU16" s="137"/>
    </row>
    <row r="17" spans="1:50" ht="24.95" customHeight="1">
      <c r="A17" s="223" t="s">
        <v>343</v>
      </c>
      <c r="B17" s="154">
        <v>1</v>
      </c>
      <c r="C17" s="154"/>
      <c r="D17" s="204" t="s">
        <v>1</v>
      </c>
      <c r="E17" s="151"/>
      <c r="F17" s="204"/>
      <c r="G17" s="151"/>
      <c r="H17" s="204"/>
      <c r="I17" s="151" t="s">
        <v>1</v>
      </c>
      <c r="J17" s="204"/>
      <c r="K17" s="151" t="s">
        <v>1</v>
      </c>
      <c r="L17" s="204"/>
      <c r="M17" s="154"/>
      <c r="N17" s="204">
        <v>4</v>
      </c>
      <c r="O17" s="234"/>
      <c r="P17" s="223" t="s">
        <v>344</v>
      </c>
      <c r="Q17" s="154">
        <v>1</v>
      </c>
      <c r="R17" s="204"/>
      <c r="S17" s="151"/>
      <c r="T17" s="204"/>
      <c r="U17" s="151" t="s">
        <v>0</v>
      </c>
      <c r="V17" s="204"/>
      <c r="W17" s="151"/>
      <c r="X17" s="204"/>
      <c r="Y17" s="151" t="s">
        <v>0</v>
      </c>
      <c r="Z17" s="204" t="s">
        <v>1</v>
      </c>
      <c r="AA17" s="151"/>
      <c r="AB17" s="204"/>
      <c r="AC17" s="151"/>
      <c r="AD17" s="234"/>
      <c r="AE17" s="223" t="s">
        <v>348</v>
      </c>
      <c r="AF17" s="154">
        <v>1</v>
      </c>
      <c r="AG17" s="204" t="s">
        <v>0</v>
      </c>
      <c r="AH17" s="151"/>
      <c r="AI17" s="204" t="s">
        <v>0</v>
      </c>
      <c r="AJ17" s="151"/>
      <c r="AK17" s="204"/>
      <c r="AL17" s="151"/>
      <c r="AM17" s="204" t="s">
        <v>0</v>
      </c>
      <c r="AN17" s="151"/>
      <c r="AO17" s="204"/>
      <c r="AP17" s="151"/>
      <c r="AQ17" s="235"/>
      <c r="AR17" s="151"/>
      <c r="AS17" s="204">
        <v>2</v>
      </c>
      <c r="AT17" s="234"/>
      <c r="AU17" s="139"/>
      <c r="AV17" s="157" t="str">
        <f t="shared" ref="AV17:AV42" si="24">A17</f>
        <v>MADDI COOPER</v>
      </c>
      <c r="AW17" s="157" t="str">
        <f t="shared" ref="AW17:AW42" si="25">P17</f>
        <v>EMILY THOMPSON</v>
      </c>
      <c r="AX17" s="157" t="str">
        <f t="shared" ref="AX17:AX42" si="26">AE17</f>
        <v>SAM PHILLIPS</v>
      </c>
    </row>
    <row r="18" spans="1:50" ht="24.95" customHeight="1">
      <c r="A18" s="223" t="s">
        <v>346</v>
      </c>
      <c r="B18" s="154">
        <v>2</v>
      </c>
      <c r="C18" s="154"/>
      <c r="D18" s="204"/>
      <c r="E18" s="151"/>
      <c r="F18" s="204"/>
      <c r="G18" s="151" t="s">
        <v>0</v>
      </c>
      <c r="H18" s="204"/>
      <c r="I18" s="151"/>
      <c r="J18" s="204" t="s">
        <v>1</v>
      </c>
      <c r="K18" s="151" t="s">
        <v>0</v>
      </c>
      <c r="L18" s="204"/>
      <c r="M18" s="154"/>
      <c r="N18" s="204"/>
      <c r="O18" s="234"/>
      <c r="P18" s="223" t="s">
        <v>347</v>
      </c>
      <c r="Q18" s="154">
        <v>2</v>
      </c>
      <c r="R18" s="204"/>
      <c r="S18" s="151" t="s">
        <v>1</v>
      </c>
      <c r="T18" s="204" t="s">
        <v>0</v>
      </c>
      <c r="U18" s="151"/>
      <c r="V18" s="204" t="s">
        <v>0</v>
      </c>
      <c r="W18" s="151"/>
      <c r="X18" s="204"/>
      <c r="Y18" s="151"/>
      <c r="Z18" s="204"/>
      <c r="AA18" s="151"/>
      <c r="AB18" s="204"/>
      <c r="AC18" s="151">
        <v>3</v>
      </c>
      <c r="AD18" s="234"/>
      <c r="AE18" s="223" t="s">
        <v>345</v>
      </c>
      <c r="AF18" s="154">
        <v>2</v>
      </c>
      <c r="AG18" s="204"/>
      <c r="AH18" s="151" t="s">
        <v>0</v>
      </c>
      <c r="AI18" s="204"/>
      <c r="AJ18" s="151"/>
      <c r="AK18" s="204" t="s">
        <v>0</v>
      </c>
      <c r="AL18" s="151"/>
      <c r="AM18" s="204"/>
      <c r="AN18" s="151"/>
      <c r="AO18" s="204" t="s">
        <v>0</v>
      </c>
      <c r="AP18" s="151"/>
      <c r="AQ18" s="235"/>
      <c r="AR18" s="151"/>
      <c r="AS18" s="204">
        <v>1</v>
      </c>
      <c r="AT18" s="234"/>
      <c r="AU18" s="139"/>
      <c r="AV18" s="157" t="str">
        <f t="shared" si="24"/>
        <v>SHANNON DAWES</v>
      </c>
      <c r="AW18" s="157" t="str">
        <f t="shared" si="25"/>
        <v>PAIGE COOPER</v>
      </c>
      <c r="AX18" s="157" t="str">
        <f t="shared" si="26"/>
        <v>CHLOE THOMPSON</v>
      </c>
    </row>
    <row r="19" spans="1:50" ht="24.95" customHeight="1">
      <c r="A19" s="223" t="s">
        <v>510</v>
      </c>
      <c r="B19" s="154">
        <v>3</v>
      </c>
      <c r="C19" s="154"/>
      <c r="D19" s="204"/>
      <c r="E19" s="151"/>
      <c r="F19" s="204"/>
      <c r="G19" s="151"/>
      <c r="H19" s="204"/>
      <c r="I19" s="151" t="s">
        <v>0</v>
      </c>
      <c r="J19" s="204"/>
      <c r="K19" s="151"/>
      <c r="L19" s="204" t="s">
        <v>0</v>
      </c>
      <c r="M19" s="154"/>
      <c r="N19" s="204">
        <v>1</v>
      </c>
      <c r="O19" s="234"/>
      <c r="P19" s="223" t="s">
        <v>349</v>
      </c>
      <c r="Q19" s="154">
        <v>3</v>
      </c>
      <c r="R19" s="204"/>
      <c r="S19" s="151" t="s">
        <v>0</v>
      </c>
      <c r="T19" s="204"/>
      <c r="U19" s="151"/>
      <c r="V19" s="204"/>
      <c r="W19" s="151"/>
      <c r="X19" s="204" t="s">
        <v>1</v>
      </c>
      <c r="Y19" s="151"/>
      <c r="Z19" s="204"/>
      <c r="AA19" s="151" t="s">
        <v>1</v>
      </c>
      <c r="AB19" s="204"/>
      <c r="AC19" s="151">
        <v>1</v>
      </c>
      <c r="AD19" s="234"/>
      <c r="AE19" s="223" t="s">
        <v>357</v>
      </c>
      <c r="AF19" s="154">
        <v>3</v>
      </c>
      <c r="AG19" s="204"/>
      <c r="AH19" s="151"/>
      <c r="AI19" s="204" t="s">
        <v>1</v>
      </c>
      <c r="AJ19" s="151"/>
      <c r="AK19" s="204"/>
      <c r="AL19" s="151" t="s">
        <v>1</v>
      </c>
      <c r="AM19" s="204"/>
      <c r="AN19" s="151"/>
      <c r="AO19" s="204"/>
      <c r="AP19" s="151" t="s">
        <v>0</v>
      </c>
      <c r="AQ19" s="235"/>
      <c r="AR19" s="151"/>
      <c r="AS19" s="204">
        <v>3</v>
      </c>
      <c r="AT19" s="234"/>
      <c r="AU19" s="139"/>
      <c r="AV19" s="157" t="str">
        <f t="shared" si="24"/>
        <v>AMELIA LEONDIOU</v>
      </c>
      <c r="AW19" s="157" t="str">
        <f t="shared" si="25"/>
        <v>HELEN DUBBER</v>
      </c>
      <c r="AX19" s="157" t="str">
        <f t="shared" si="26"/>
        <v>JESSICA LAY</v>
      </c>
    </row>
    <row r="20" spans="1:50" ht="24.95" customHeight="1">
      <c r="A20" s="223" t="s">
        <v>512</v>
      </c>
      <c r="B20" s="154">
        <v>6</v>
      </c>
      <c r="C20" s="154"/>
      <c r="D20" s="204"/>
      <c r="E20" s="151" t="s">
        <v>1</v>
      </c>
      <c r="F20" s="204"/>
      <c r="G20" s="151" t="s">
        <v>1</v>
      </c>
      <c r="H20" s="204"/>
      <c r="I20" s="151"/>
      <c r="J20" s="204"/>
      <c r="K20" s="151"/>
      <c r="L20" s="204"/>
      <c r="M20" s="154" t="s">
        <v>1</v>
      </c>
      <c r="N20" s="204"/>
      <c r="O20" s="234"/>
      <c r="P20" s="223" t="s">
        <v>351</v>
      </c>
      <c r="Q20" s="154">
        <v>4</v>
      </c>
      <c r="R20" s="204"/>
      <c r="S20" s="151"/>
      <c r="T20" s="204"/>
      <c r="U20" s="151"/>
      <c r="V20" s="204" t="s">
        <v>1</v>
      </c>
      <c r="W20" s="151" t="s">
        <v>1</v>
      </c>
      <c r="X20" s="204" t="s">
        <v>0</v>
      </c>
      <c r="Y20" s="151"/>
      <c r="Z20" s="204"/>
      <c r="AA20" s="151"/>
      <c r="AB20" s="204"/>
      <c r="AC20" s="151">
        <v>4</v>
      </c>
      <c r="AD20" s="234"/>
      <c r="AE20" s="223" t="s">
        <v>511</v>
      </c>
      <c r="AF20" s="154">
        <v>4</v>
      </c>
      <c r="AG20" s="204"/>
      <c r="AH20" s="151"/>
      <c r="AI20" s="204"/>
      <c r="AJ20" s="151"/>
      <c r="AK20" s="204"/>
      <c r="AL20" s="151" t="s">
        <v>0</v>
      </c>
      <c r="AM20" s="204"/>
      <c r="AN20" s="151"/>
      <c r="AO20" s="204" t="s">
        <v>1</v>
      </c>
      <c r="AP20" s="151" t="s">
        <v>1</v>
      </c>
      <c r="AQ20" s="235"/>
      <c r="AR20" s="151"/>
      <c r="AS20" s="204">
        <v>4</v>
      </c>
      <c r="AT20" s="234"/>
      <c r="AU20" s="139"/>
      <c r="AV20" s="157" t="str">
        <f t="shared" si="24"/>
        <v>LILLY HAMP</v>
      </c>
      <c r="AW20" s="157" t="str">
        <f t="shared" si="25"/>
        <v>ABBEY ANSON</v>
      </c>
      <c r="AX20" s="157" t="str">
        <f t="shared" si="26"/>
        <v>KATIE HALLIBURTON</v>
      </c>
    </row>
    <row r="21" spans="1:50" ht="24.95" customHeight="1">
      <c r="A21" s="223" t="s">
        <v>356</v>
      </c>
      <c r="B21" s="154">
        <v>7</v>
      </c>
      <c r="C21" s="154"/>
      <c r="D21" s="204"/>
      <c r="E21" s="151" t="s">
        <v>0</v>
      </c>
      <c r="F21" s="204"/>
      <c r="G21" s="151"/>
      <c r="H21" s="204" t="s">
        <v>1</v>
      </c>
      <c r="I21" s="151"/>
      <c r="J21" s="204" t="s">
        <v>0</v>
      </c>
      <c r="K21" s="151"/>
      <c r="L21" s="204"/>
      <c r="M21" s="154"/>
      <c r="N21" s="204">
        <v>3</v>
      </c>
      <c r="O21" s="234"/>
      <c r="P21" s="223" t="s">
        <v>353</v>
      </c>
      <c r="Q21" s="154">
        <v>5</v>
      </c>
      <c r="R21" s="204"/>
      <c r="S21" s="151"/>
      <c r="T21" s="204"/>
      <c r="U21" s="151"/>
      <c r="V21" s="204"/>
      <c r="W21" s="151" t="s">
        <v>0</v>
      </c>
      <c r="X21" s="204"/>
      <c r="Y21" s="151" t="s">
        <v>1</v>
      </c>
      <c r="Z21" s="204"/>
      <c r="AA21" s="151" t="s">
        <v>0</v>
      </c>
      <c r="AB21" s="204"/>
      <c r="AC21" s="151">
        <v>2</v>
      </c>
      <c r="AD21" s="234"/>
      <c r="AE21" s="223" t="s">
        <v>355</v>
      </c>
      <c r="AF21" s="154">
        <v>5</v>
      </c>
      <c r="AG21" s="204"/>
      <c r="AH21" s="151"/>
      <c r="AI21" s="204"/>
      <c r="AJ21" s="151" t="s">
        <v>0</v>
      </c>
      <c r="AK21" s="204"/>
      <c r="AL21" s="151"/>
      <c r="AM21" s="204"/>
      <c r="AN21" s="151"/>
      <c r="AO21" s="204"/>
      <c r="AP21" s="151"/>
      <c r="AQ21" s="235"/>
      <c r="AR21" s="151"/>
      <c r="AS21" s="204"/>
      <c r="AT21" s="234"/>
      <c r="AU21" s="139"/>
      <c r="AV21" s="157" t="str">
        <f t="shared" si="24"/>
        <v>VICTORIA HARTE</v>
      </c>
      <c r="AW21" s="157" t="str">
        <f t="shared" si="25"/>
        <v>NAOMI ANDERSON</v>
      </c>
      <c r="AX21" s="157" t="str">
        <f t="shared" si="26"/>
        <v>EMMA SIMKIN</v>
      </c>
    </row>
    <row r="22" spans="1:50" ht="24.95" customHeight="1">
      <c r="A22" s="223" t="s">
        <v>358</v>
      </c>
      <c r="B22" s="154">
        <v>8</v>
      </c>
      <c r="C22" s="154"/>
      <c r="D22" s="204"/>
      <c r="E22" s="151"/>
      <c r="F22" s="204" t="s">
        <v>0</v>
      </c>
      <c r="G22" s="151"/>
      <c r="H22" s="204"/>
      <c r="I22" s="151"/>
      <c r="J22" s="204"/>
      <c r="K22" s="151"/>
      <c r="L22" s="204"/>
      <c r="M22" s="154"/>
      <c r="N22" s="204"/>
      <c r="O22" s="234"/>
      <c r="P22" s="223" t="s">
        <v>354</v>
      </c>
      <c r="Q22" s="154">
        <v>6</v>
      </c>
      <c r="R22" s="204" t="s">
        <v>0</v>
      </c>
      <c r="S22" s="151"/>
      <c r="T22" s="204"/>
      <c r="U22" s="151"/>
      <c r="V22" s="204"/>
      <c r="W22" s="151"/>
      <c r="X22" s="204"/>
      <c r="Y22" s="151"/>
      <c r="Z22" s="204" t="s">
        <v>0</v>
      </c>
      <c r="AA22" s="151"/>
      <c r="AB22" s="204" t="s">
        <v>0</v>
      </c>
      <c r="AC22" s="151"/>
      <c r="AD22" s="234"/>
      <c r="AE22" s="223"/>
      <c r="AF22" s="154">
        <v>6</v>
      </c>
      <c r="AG22" s="204"/>
      <c r="AH22" s="151"/>
      <c r="AI22" s="204"/>
      <c r="AJ22" s="151"/>
      <c r="AK22" s="204"/>
      <c r="AL22" s="151"/>
      <c r="AM22" s="204"/>
      <c r="AN22" s="151"/>
      <c r="AO22" s="204"/>
      <c r="AP22" s="151"/>
      <c r="AQ22" s="235"/>
      <c r="AR22" s="151"/>
      <c r="AS22" s="204"/>
      <c r="AT22" s="234"/>
      <c r="AU22" s="139"/>
      <c r="AV22" s="157" t="str">
        <f t="shared" si="24"/>
        <v>TIA WILLIAMS</v>
      </c>
      <c r="AW22" s="157" t="str">
        <f t="shared" si="25"/>
        <v>REBECCA SCOTT</v>
      </c>
      <c r="AX22" s="157">
        <f t="shared" si="26"/>
        <v>0</v>
      </c>
    </row>
    <row r="23" spans="1:50" ht="24.95" customHeight="1">
      <c r="A23" s="223" t="s">
        <v>359</v>
      </c>
      <c r="B23" s="154">
        <v>9</v>
      </c>
      <c r="C23" s="154"/>
      <c r="D23" s="204" t="s">
        <v>0</v>
      </c>
      <c r="E23" s="151"/>
      <c r="F23" s="204"/>
      <c r="G23" s="151"/>
      <c r="H23" s="204" t="s">
        <v>0</v>
      </c>
      <c r="I23" s="151"/>
      <c r="J23" s="204"/>
      <c r="K23" s="151"/>
      <c r="L23" s="204" t="s">
        <v>1</v>
      </c>
      <c r="M23" s="154"/>
      <c r="N23" s="204">
        <v>2</v>
      </c>
      <c r="O23" s="234"/>
      <c r="P23" s="223" t="s">
        <v>513</v>
      </c>
      <c r="Q23" s="154">
        <v>7</v>
      </c>
      <c r="R23" s="204"/>
      <c r="S23" s="151"/>
      <c r="T23" s="204"/>
      <c r="U23" s="151" t="s">
        <v>1</v>
      </c>
      <c r="V23" s="204"/>
      <c r="W23" s="151"/>
      <c r="X23" s="204"/>
      <c r="Y23" s="151"/>
      <c r="Z23" s="204"/>
      <c r="AA23" s="151"/>
      <c r="AB23" s="204"/>
      <c r="AC23" s="151"/>
      <c r="AD23" s="234"/>
      <c r="AE23" s="223"/>
      <c r="AF23" s="154">
        <v>7</v>
      </c>
      <c r="AG23" s="204"/>
      <c r="AH23" s="151"/>
      <c r="AI23" s="204"/>
      <c r="AJ23" s="151"/>
      <c r="AK23" s="204"/>
      <c r="AL23" s="151"/>
      <c r="AM23" s="204"/>
      <c r="AN23" s="151"/>
      <c r="AO23" s="204"/>
      <c r="AP23" s="151"/>
      <c r="AQ23" s="235"/>
      <c r="AR23" s="151"/>
      <c r="AS23" s="204"/>
      <c r="AT23" s="234"/>
      <c r="AU23" s="139"/>
      <c r="AV23" s="157" t="str">
        <f t="shared" si="24"/>
        <v>EVIE HAWKINS</v>
      </c>
      <c r="AW23" s="157" t="str">
        <f t="shared" si="25"/>
        <v>ROSE LORD</v>
      </c>
      <c r="AX23" s="157">
        <f t="shared" si="26"/>
        <v>0</v>
      </c>
    </row>
    <row r="24" spans="1:50" ht="24.95" customHeight="1">
      <c r="A24" s="223" t="s">
        <v>350</v>
      </c>
      <c r="B24" s="154" t="s">
        <v>437</v>
      </c>
      <c r="C24" s="154" t="s">
        <v>416</v>
      </c>
      <c r="D24" s="204"/>
      <c r="E24" s="151" t="s">
        <v>416</v>
      </c>
      <c r="F24" s="204" t="s">
        <v>416</v>
      </c>
      <c r="G24" s="151"/>
      <c r="H24" s="204"/>
      <c r="I24" s="151"/>
      <c r="J24" s="204"/>
      <c r="K24" s="151"/>
      <c r="L24" s="204"/>
      <c r="M24" s="154"/>
      <c r="N24" s="204"/>
      <c r="O24" s="234"/>
      <c r="P24" s="223"/>
      <c r="Q24" s="154">
        <v>8</v>
      </c>
      <c r="R24" s="204"/>
      <c r="S24" s="151"/>
      <c r="T24" s="204"/>
      <c r="U24" s="151"/>
      <c r="V24" s="204"/>
      <c r="W24" s="151"/>
      <c r="X24" s="204"/>
      <c r="Y24" s="151"/>
      <c r="Z24" s="204"/>
      <c r="AA24" s="151"/>
      <c r="AB24" s="204"/>
      <c r="AC24" s="151"/>
      <c r="AD24" s="234"/>
      <c r="AE24" s="223"/>
      <c r="AF24" s="154">
        <v>8</v>
      </c>
      <c r="AG24" s="204"/>
      <c r="AH24" s="151"/>
      <c r="AI24" s="204"/>
      <c r="AJ24" s="151"/>
      <c r="AK24" s="204"/>
      <c r="AL24" s="151"/>
      <c r="AM24" s="204"/>
      <c r="AN24" s="151"/>
      <c r="AO24" s="204"/>
      <c r="AP24" s="151"/>
      <c r="AQ24" s="235"/>
      <c r="AR24" s="151"/>
      <c r="AS24" s="204"/>
      <c r="AT24" s="234"/>
      <c r="AU24" s="139"/>
      <c r="AV24" s="157" t="str">
        <f t="shared" si="24"/>
        <v>ALICE GIBBINS</v>
      </c>
      <c r="AW24" s="157">
        <f t="shared" si="25"/>
        <v>0</v>
      </c>
      <c r="AX24" s="157">
        <f t="shared" si="26"/>
        <v>0</v>
      </c>
    </row>
    <row r="25" spans="1:50" ht="24.95" customHeight="1">
      <c r="A25" s="223" t="s">
        <v>352</v>
      </c>
      <c r="B25" s="154" t="s">
        <v>437</v>
      </c>
      <c r="C25" s="154"/>
      <c r="D25" s="204"/>
      <c r="E25" s="151"/>
      <c r="F25" s="204"/>
      <c r="G25" s="151"/>
      <c r="H25" s="204"/>
      <c r="I25" s="151" t="s">
        <v>416</v>
      </c>
      <c r="J25" s="204"/>
      <c r="K25" s="151"/>
      <c r="L25" s="204"/>
      <c r="M25" s="154" t="s">
        <v>0</v>
      </c>
      <c r="N25" s="204"/>
      <c r="O25" s="234"/>
      <c r="P25" s="223"/>
      <c r="Q25" s="154">
        <v>9</v>
      </c>
      <c r="R25" s="204"/>
      <c r="S25" s="151"/>
      <c r="T25" s="204"/>
      <c r="U25" s="151"/>
      <c r="V25" s="204"/>
      <c r="W25" s="151"/>
      <c r="X25" s="204"/>
      <c r="Y25" s="151"/>
      <c r="Z25" s="204"/>
      <c r="AA25" s="151"/>
      <c r="AB25" s="204"/>
      <c r="AC25" s="151"/>
      <c r="AD25" s="234"/>
      <c r="AE25" s="223"/>
      <c r="AF25" s="154">
        <v>9</v>
      </c>
      <c r="AG25" s="204"/>
      <c r="AH25" s="151"/>
      <c r="AI25" s="204"/>
      <c r="AJ25" s="151"/>
      <c r="AK25" s="204"/>
      <c r="AL25" s="151"/>
      <c r="AM25" s="204"/>
      <c r="AN25" s="151"/>
      <c r="AO25" s="204"/>
      <c r="AP25" s="151"/>
      <c r="AQ25" s="235"/>
      <c r="AR25" s="151"/>
      <c r="AS25" s="204"/>
      <c r="AT25" s="234"/>
      <c r="AU25" s="139"/>
      <c r="AV25" s="157" t="str">
        <f t="shared" si="24"/>
        <v>LAUREN WHITROW</v>
      </c>
      <c r="AW25" s="157">
        <f t="shared" si="25"/>
        <v>0</v>
      </c>
      <c r="AX25" s="157">
        <f t="shared" si="26"/>
        <v>0</v>
      </c>
    </row>
    <row r="26" spans="1:50" ht="24.95" customHeight="1">
      <c r="A26" s="223" t="s">
        <v>514</v>
      </c>
      <c r="B26" s="154" t="s">
        <v>437</v>
      </c>
      <c r="C26" s="154" t="s">
        <v>416</v>
      </c>
      <c r="D26" s="204"/>
      <c r="E26" s="151"/>
      <c r="F26" s="204" t="s">
        <v>1</v>
      </c>
      <c r="G26" s="151"/>
      <c r="H26" s="204"/>
      <c r="I26" s="151"/>
      <c r="J26" s="204"/>
      <c r="K26" s="151"/>
      <c r="L26" s="204"/>
      <c r="M26" s="151"/>
      <c r="N26" s="204"/>
      <c r="O26" s="234"/>
      <c r="P26" s="223"/>
      <c r="Q26" s="154">
        <v>10</v>
      </c>
      <c r="R26" s="204"/>
      <c r="S26" s="151"/>
      <c r="T26" s="204"/>
      <c r="U26" s="151"/>
      <c r="V26" s="204"/>
      <c r="W26" s="151"/>
      <c r="X26" s="204"/>
      <c r="Y26" s="151"/>
      <c r="Z26" s="204"/>
      <c r="AA26" s="151"/>
      <c r="AB26" s="204"/>
      <c r="AC26" s="151"/>
      <c r="AD26" s="234"/>
      <c r="AE26" s="223"/>
      <c r="AF26" s="154">
        <v>10</v>
      </c>
      <c r="AG26" s="204"/>
      <c r="AH26" s="151"/>
      <c r="AI26" s="204"/>
      <c r="AJ26" s="151"/>
      <c r="AK26" s="204"/>
      <c r="AL26" s="151"/>
      <c r="AM26" s="204"/>
      <c r="AN26" s="151"/>
      <c r="AO26" s="204"/>
      <c r="AP26" s="151"/>
      <c r="AQ26" s="235"/>
      <c r="AR26" s="151"/>
      <c r="AS26" s="204"/>
      <c r="AT26" s="234"/>
      <c r="AU26" s="139"/>
      <c r="AV26" s="157" t="str">
        <f t="shared" si="24"/>
        <v>GRACIE HAWKINS</v>
      </c>
      <c r="AW26" s="157">
        <f t="shared" si="25"/>
        <v>0</v>
      </c>
      <c r="AX26" s="157">
        <f t="shared" si="26"/>
        <v>0</v>
      </c>
    </row>
    <row r="27" spans="1:50" ht="24.95" customHeight="1">
      <c r="A27" s="223"/>
      <c r="B27" s="154">
        <v>11</v>
      </c>
      <c r="C27" s="154"/>
      <c r="D27" s="204"/>
      <c r="E27" s="151"/>
      <c r="F27" s="204"/>
      <c r="G27" s="151"/>
      <c r="H27" s="204"/>
      <c r="I27" s="151"/>
      <c r="J27" s="204"/>
      <c r="K27" s="151"/>
      <c r="L27" s="204"/>
      <c r="M27" s="151"/>
      <c r="N27" s="204"/>
      <c r="O27" s="234"/>
      <c r="P27" s="223"/>
      <c r="Q27" s="154">
        <v>11</v>
      </c>
      <c r="R27" s="204"/>
      <c r="S27" s="151"/>
      <c r="T27" s="204"/>
      <c r="U27" s="151"/>
      <c r="V27" s="204"/>
      <c r="W27" s="151"/>
      <c r="X27" s="204"/>
      <c r="Y27" s="151"/>
      <c r="Z27" s="204"/>
      <c r="AA27" s="151"/>
      <c r="AB27" s="204"/>
      <c r="AC27" s="151"/>
      <c r="AD27" s="234"/>
      <c r="AE27" s="223"/>
      <c r="AF27" s="154">
        <v>11</v>
      </c>
      <c r="AG27" s="204"/>
      <c r="AH27" s="151"/>
      <c r="AI27" s="204"/>
      <c r="AJ27" s="151"/>
      <c r="AK27" s="204"/>
      <c r="AL27" s="151"/>
      <c r="AM27" s="204"/>
      <c r="AN27" s="151"/>
      <c r="AO27" s="204"/>
      <c r="AP27" s="151"/>
      <c r="AQ27" s="235"/>
      <c r="AR27" s="151"/>
      <c r="AS27" s="204"/>
      <c r="AT27" s="234"/>
      <c r="AU27" s="139"/>
      <c r="AV27" s="157">
        <f t="shared" si="24"/>
        <v>0</v>
      </c>
      <c r="AW27" s="157">
        <f t="shared" si="25"/>
        <v>0</v>
      </c>
      <c r="AX27" s="157">
        <f t="shared" si="26"/>
        <v>0</v>
      </c>
    </row>
    <row r="28" spans="1:50" ht="24.95" customHeight="1">
      <c r="A28" s="223"/>
      <c r="B28" s="154">
        <v>12</v>
      </c>
      <c r="C28" s="154"/>
      <c r="D28" s="204"/>
      <c r="E28" s="151"/>
      <c r="F28" s="204"/>
      <c r="G28" s="151"/>
      <c r="H28" s="204"/>
      <c r="I28" s="151"/>
      <c r="J28" s="204"/>
      <c r="K28" s="151"/>
      <c r="L28" s="204"/>
      <c r="M28" s="151"/>
      <c r="N28" s="204"/>
      <c r="O28" s="234"/>
      <c r="P28" s="223"/>
      <c r="Q28" s="154">
        <v>12</v>
      </c>
      <c r="R28" s="204"/>
      <c r="S28" s="151"/>
      <c r="T28" s="204"/>
      <c r="U28" s="151"/>
      <c r="V28" s="204"/>
      <c r="W28" s="151"/>
      <c r="X28" s="204"/>
      <c r="Y28" s="151"/>
      <c r="Z28" s="204"/>
      <c r="AA28" s="151"/>
      <c r="AB28" s="204"/>
      <c r="AC28" s="151"/>
      <c r="AD28" s="234"/>
      <c r="AE28" s="223"/>
      <c r="AF28" s="154">
        <v>12</v>
      </c>
      <c r="AG28" s="204"/>
      <c r="AH28" s="151"/>
      <c r="AI28" s="204"/>
      <c r="AJ28" s="151"/>
      <c r="AK28" s="204"/>
      <c r="AL28" s="151"/>
      <c r="AM28" s="204"/>
      <c r="AN28" s="151"/>
      <c r="AO28" s="204"/>
      <c r="AP28" s="151"/>
      <c r="AQ28" s="235"/>
      <c r="AR28" s="151"/>
      <c r="AS28" s="204"/>
      <c r="AT28" s="234"/>
      <c r="AU28" s="139"/>
      <c r="AV28" s="157">
        <f t="shared" si="24"/>
        <v>0</v>
      </c>
      <c r="AW28" s="157">
        <f t="shared" si="25"/>
        <v>0</v>
      </c>
      <c r="AX28" s="157">
        <f t="shared" si="26"/>
        <v>0</v>
      </c>
    </row>
    <row r="29" spans="1:50" ht="24.95" customHeight="1">
      <c r="A29" s="223"/>
      <c r="B29" s="154"/>
      <c r="C29" s="154"/>
      <c r="D29" s="204"/>
      <c r="E29" s="151"/>
      <c r="F29" s="204"/>
      <c r="G29" s="151"/>
      <c r="H29" s="204"/>
      <c r="I29" s="151"/>
      <c r="J29" s="204"/>
      <c r="K29" s="151"/>
      <c r="L29" s="204"/>
      <c r="M29" s="151"/>
      <c r="N29" s="204"/>
      <c r="O29" s="234"/>
      <c r="P29" s="223"/>
      <c r="Q29" s="154"/>
      <c r="R29" s="204"/>
      <c r="S29" s="151"/>
      <c r="T29" s="204"/>
      <c r="U29" s="151"/>
      <c r="V29" s="204"/>
      <c r="W29" s="151"/>
      <c r="X29" s="204"/>
      <c r="Y29" s="151"/>
      <c r="Z29" s="204"/>
      <c r="AA29" s="151"/>
      <c r="AB29" s="204"/>
      <c r="AC29" s="151"/>
      <c r="AD29" s="234"/>
      <c r="AE29" s="223"/>
      <c r="AF29" s="154"/>
      <c r="AG29" s="204"/>
      <c r="AH29" s="151"/>
      <c r="AI29" s="204"/>
      <c r="AJ29" s="151"/>
      <c r="AK29" s="204"/>
      <c r="AL29" s="151"/>
      <c r="AM29" s="204"/>
      <c r="AN29" s="151"/>
      <c r="AO29" s="204"/>
      <c r="AP29" s="151"/>
      <c r="AQ29" s="235"/>
      <c r="AR29" s="151"/>
      <c r="AS29" s="204"/>
      <c r="AT29" s="234"/>
      <c r="AU29" s="139"/>
      <c r="AV29" s="157">
        <f t="shared" si="24"/>
        <v>0</v>
      </c>
      <c r="AW29" s="157">
        <f t="shared" si="25"/>
        <v>0</v>
      </c>
      <c r="AX29" s="157">
        <f t="shared" si="26"/>
        <v>0</v>
      </c>
    </row>
    <row r="30" spans="1:50" ht="24.95" customHeight="1">
      <c r="A30" s="223"/>
      <c r="B30" s="154"/>
      <c r="C30" s="154"/>
      <c r="D30" s="204"/>
      <c r="E30" s="151"/>
      <c r="F30" s="204"/>
      <c r="G30" s="151"/>
      <c r="H30" s="204"/>
      <c r="I30" s="151"/>
      <c r="J30" s="204"/>
      <c r="K30" s="151"/>
      <c r="L30" s="204"/>
      <c r="M30" s="154"/>
      <c r="N30" s="204"/>
      <c r="O30" s="234"/>
      <c r="P30" s="223"/>
      <c r="Q30" s="154"/>
      <c r="R30" s="204"/>
      <c r="S30" s="151"/>
      <c r="T30" s="204"/>
      <c r="U30" s="151"/>
      <c r="V30" s="204"/>
      <c r="W30" s="151"/>
      <c r="X30" s="204"/>
      <c r="Y30" s="151"/>
      <c r="Z30" s="204"/>
      <c r="AA30" s="151"/>
      <c r="AB30" s="204"/>
      <c r="AC30" s="151"/>
      <c r="AD30" s="234"/>
      <c r="AE30" s="223"/>
      <c r="AF30" s="154"/>
      <c r="AG30" s="204"/>
      <c r="AH30" s="151"/>
      <c r="AI30" s="204"/>
      <c r="AJ30" s="151"/>
      <c r="AK30" s="204"/>
      <c r="AL30" s="151"/>
      <c r="AM30" s="204"/>
      <c r="AN30" s="151"/>
      <c r="AO30" s="204"/>
      <c r="AP30" s="151"/>
      <c r="AQ30" s="235"/>
      <c r="AR30" s="151"/>
      <c r="AS30" s="204"/>
      <c r="AT30" s="234"/>
      <c r="AU30" s="139"/>
      <c r="AV30" s="157">
        <f t="shared" si="24"/>
        <v>0</v>
      </c>
      <c r="AW30" s="157">
        <f t="shared" si="25"/>
        <v>0</v>
      </c>
      <c r="AX30" s="157">
        <f t="shared" si="26"/>
        <v>0</v>
      </c>
    </row>
    <row r="31" spans="1:50" ht="24.95" customHeight="1">
      <c r="A31" s="223"/>
      <c r="B31" s="154">
        <v>15</v>
      </c>
      <c r="C31" s="154"/>
      <c r="D31" s="204"/>
      <c r="E31" s="151"/>
      <c r="F31" s="204"/>
      <c r="G31" s="151"/>
      <c r="H31" s="204"/>
      <c r="I31" s="151"/>
      <c r="J31" s="204"/>
      <c r="K31" s="151"/>
      <c r="L31" s="204"/>
      <c r="M31" s="154"/>
      <c r="N31" s="204"/>
      <c r="O31" s="234"/>
      <c r="P31" s="223"/>
      <c r="Q31" s="154">
        <v>15</v>
      </c>
      <c r="R31" s="204"/>
      <c r="S31" s="151"/>
      <c r="T31" s="204"/>
      <c r="U31" s="151"/>
      <c r="V31" s="204"/>
      <c r="W31" s="151"/>
      <c r="X31" s="204"/>
      <c r="Y31" s="151"/>
      <c r="Z31" s="204"/>
      <c r="AA31" s="151"/>
      <c r="AB31" s="204"/>
      <c r="AC31" s="151"/>
      <c r="AD31" s="234"/>
      <c r="AE31" s="468" t="s">
        <v>438</v>
      </c>
      <c r="AF31" s="469"/>
      <c r="AG31" s="204"/>
      <c r="AH31" s="151"/>
      <c r="AI31" s="204"/>
      <c r="AJ31" s="151"/>
      <c r="AK31" s="204"/>
      <c r="AL31" s="151"/>
      <c r="AM31" s="204"/>
      <c r="AN31" s="151"/>
      <c r="AO31" s="204"/>
      <c r="AP31" s="151"/>
      <c r="AQ31" s="235"/>
      <c r="AR31" s="151"/>
      <c r="AS31" s="204"/>
      <c r="AT31" s="234"/>
      <c r="AU31" s="139"/>
      <c r="AV31" s="157">
        <f t="shared" si="24"/>
        <v>0</v>
      </c>
      <c r="AW31" s="157">
        <f t="shared" si="25"/>
        <v>0</v>
      </c>
      <c r="AX31" s="157" t="str">
        <f t="shared" si="26"/>
        <v>U20 ns guests</v>
      </c>
    </row>
    <row r="32" spans="1:50" ht="24.95" customHeight="1">
      <c r="A32" s="223"/>
      <c r="B32" s="154">
        <v>16</v>
      </c>
      <c r="C32" s="154"/>
      <c r="D32" s="204"/>
      <c r="E32" s="151"/>
      <c r="F32" s="204"/>
      <c r="G32" s="151"/>
      <c r="H32" s="204"/>
      <c r="I32" s="151"/>
      <c r="J32" s="204"/>
      <c r="K32" s="151"/>
      <c r="L32" s="204"/>
      <c r="M32" s="154"/>
      <c r="N32" s="204"/>
      <c r="O32" s="234"/>
      <c r="P32" s="223"/>
      <c r="Q32" s="154">
        <v>16</v>
      </c>
      <c r="R32" s="204"/>
      <c r="S32" s="151"/>
      <c r="T32" s="204"/>
      <c r="U32" s="151"/>
      <c r="V32" s="204"/>
      <c r="W32" s="151"/>
      <c r="X32" s="204"/>
      <c r="Y32" s="151"/>
      <c r="Z32" s="204"/>
      <c r="AA32" s="151"/>
      <c r="AB32" s="204"/>
      <c r="AC32" s="151"/>
      <c r="AD32" s="234"/>
      <c r="AE32" s="470"/>
      <c r="AF32" s="471"/>
      <c r="AG32" s="204"/>
      <c r="AH32" s="151"/>
      <c r="AI32" s="204"/>
      <c r="AJ32" s="151"/>
      <c r="AK32" s="204"/>
      <c r="AL32" s="151"/>
      <c r="AM32" s="204"/>
      <c r="AN32" s="151"/>
      <c r="AO32" s="204"/>
      <c r="AP32" s="151"/>
      <c r="AQ32" s="235"/>
      <c r="AR32" s="151"/>
      <c r="AS32" s="204"/>
      <c r="AT32" s="234"/>
      <c r="AU32" s="139"/>
      <c r="AV32" s="157">
        <f t="shared" si="24"/>
        <v>0</v>
      </c>
      <c r="AW32" s="157">
        <f t="shared" si="25"/>
        <v>0</v>
      </c>
      <c r="AX32" s="157">
        <f t="shared" si="26"/>
        <v>0</v>
      </c>
    </row>
    <row r="33" spans="1:50" ht="24.95" customHeight="1">
      <c r="A33" s="223"/>
      <c r="B33" s="154">
        <v>17</v>
      </c>
      <c r="C33" s="154"/>
      <c r="D33" s="204"/>
      <c r="E33" s="151"/>
      <c r="F33" s="204"/>
      <c r="G33" s="151"/>
      <c r="H33" s="204"/>
      <c r="I33" s="151"/>
      <c r="J33" s="204"/>
      <c r="K33" s="151"/>
      <c r="L33" s="204"/>
      <c r="M33" s="154"/>
      <c r="N33" s="204"/>
      <c r="O33" s="234"/>
      <c r="P33" s="223"/>
      <c r="Q33" s="154">
        <v>17</v>
      </c>
      <c r="R33" s="204"/>
      <c r="S33" s="151"/>
      <c r="T33" s="204"/>
      <c r="U33" s="151"/>
      <c r="V33" s="204"/>
      <c r="W33" s="151"/>
      <c r="X33" s="204"/>
      <c r="Y33" s="151"/>
      <c r="Z33" s="204"/>
      <c r="AA33" s="151"/>
      <c r="AB33" s="204"/>
      <c r="AC33" s="151"/>
      <c r="AD33" s="234"/>
      <c r="AE33" s="223"/>
      <c r="AF33" s="154"/>
      <c r="AG33" s="204"/>
      <c r="AH33" s="151"/>
      <c r="AI33" s="204"/>
      <c r="AJ33" s="151"/>
      <c r="AK33" s="204"/>
      <c r="AL33" s="151"/>
      <c r="AM33" s="204"/>
      <c r="AN33" s="151"/>
      <c r="AO33" s="204"/>
      <c r="AP33" s="151"/>
      <c r="AQ33" s="235"/>
      <c r="AR33" s="151"/>
      <c r="AS33" s="204"/>
      <c r="AT33" s="234"/>
      <c r="AU33" s="139"/>
      <c r="AV33" s="157">
        <f t="shared" si="24"/>
        <v>0</v>
      </c>
      <c r="AW33" s="157">
        <f t="shared" si="25"/>
        <v>0</v>
      </c>
      <c r="AX33" s="157">
        <f t="shared" si="26"/>
        <v>0</v>
      </c>
    </row>
    <row r="34" spans="1:50" ht="24.95" customHeight="1">
      <c r="A34" s="223"/>
      <c r="B34" s="154">
        <v>18</v>
      </c>
      <c r="C34" s="154"/>
      <c r="D34" s="204"/>
      <c r="E34" s="151"/>
      <c r="F34" s="204"/>
      <c r="G34" s="151"/>
      <c r="H34" s="204"/>
      <c r="I34" s="151"/>
      <c r="J34" s="204"/>
      <c r="K34" s="151"/>
      <c r="L34" s="204"/>
      <c r="M34" s="154"/>
      <c r="N34" s="204"/>
      <c r="O34" s="234"/>
      <c r="P34" s="223"/>
      <c r="Q34" s="154">
        <v>18</v>
      </c>
      <c r="R34" s="204"/>
      <c r="S34" s="151"/>
      <c r="T34" s="204"/>
      <c r="U34" s="151"/>
      <c r="V34" s="204"/>
      <c r="W34" s="151"/>
      <c r="X34" s="204"/>
      <c r="Y34" s="151"/>
      <c r="Z34" s="204"/>
      <c r="AA34" s="151"/>
      <c r="AB34" s="204"/>
      <c r="AC34" s="151"/>
      <c r="AD34" s="234"/>
      <c r="AE34" s="223"/>
      <c r="AF34" s="154">
        <v>1</v>
      </c>
      <c r="AG34" s="204"/>
      <c r="AH34" s="151"/>
      <c r="AI34" s="204"/>
      <c r="AJ34" s="151"/>
      <c r="AK34" s="204"/>
      <c r="AL34" s="151"/>
      <c r="AM34" s="204"/>
      <c r="AN34" s="151"/>
      <c r="AO34" s="204"/>
      <c r="AP34" s="151"/>
      <c r="AQ34" s="235"/>
      <c r="AR34" s="151"/>
      <c r="AS34" s="204"/>
      <c r="AT34" s="234"/>
      <c r="AU34" s="139"/>
      <c r="AV34" s="157">
        <f t="shared" si="24"/>
        <v>0</v>
      </c>
      <c r="AW34" s="157">
        <f t="shared" si="25"/>
        <v>0</v>
      </c>
      <c r="AX34" s="157">
        <f t="shared" si="26"/>
        <v>0</v>
      </c>
    </row>
    <row r="35" spans="1:50" ht="24.95" customHeight="1">
      <c r="A35" s="223"/>
      <c r="B35" s="154">
        <v>19</v>
      </c>
      <c r="C35" s="154"/>
      <c r="D35" s="204"/>
      <c r="E35" s="151"/>
      <c r="F35" s="204"/>
      <c r="G35" s="151"/>
      <c r="H35" s="204"/>
      <c r="I35" s="151"/>
      <c r="J35" s="204"/>
      <c r="K35" s="151"/>
      <c r="L35" s="204"/>
      <c r="M35" s="154"/>
      <c r="N35" s="204"/>
      <c r="O35" s="234"/>
      <c r="P35" s="223"/>
      <c r="Q35" s="154">
        <v>19</v>
      </c>
      <c r="R35" s="204"/>
      <c r="S35" s="151"/>
      <c r="T35" s="204"/>
      <c r="U35" s="151"/>
      <c r="V35" s="204"/>
      <c r="W35" s="151"/>
      <c r="X35" s="204"/>
      <c r="Y35" s="151"/>
      <c r="Z35" s="204"/>
      <c r="AA35" s="151"/>
      <c r="AB35" s="204"/>
      <c r="AC35" s="151"/>
      <c r="AD35" s="234"/>
      <c r="AE35" s="223"/>
      <c r="AF35" s="154">
        <v>2</v>
      </c>
      <c r="AG35" s="204"/>
      <c r="AH35" s="151"/>
      <c r="AI35" s="204"/>
      <c r="AJ35" s="151"/>
      <c r="AK35" s="204"/>
      <c r="AL35" s="151"/>
      <c r="AM35" s="204"/>
      <c r="AN35" s="151"/>
      <c r="AO35" s="204"/>
      <c r="AP35" s="151"/>
      <c r="AQ35" s="235"/>
      <c r="AR35" s="151"/>
      <c r="AS35" s="204"/>
      <c r="AT35" s="234"/>
      <c r="AU35" s="139"/>
      <c r="AV35" s="157">
        <f t="shared" si="24"/>
        <v>0</v>
      </c>
      <c r="AW35" s="157">
        <f t="shared" si="25"/>
        <v>0</v>
      </c>
      <c r="AX35" s="157">
        <f t="shared" si="26"/>
        <v>0</v>
      </c>
    </row>
    <row r="36" spans="1:50" ht="24.95" customHeight="1">
      <c r="A36" s="223"/>
      <c r="B36" s="154">
        <v>20</v>
      </c>
      <c r="C36" s="154"/>
      <c r="D36" s="204"/>
      <c r="E36" s="151"/>
      <c r="F36" s="204"/>
      <c r="G36" s="151"/>
      <c r="H36" s="204"/>
      <c r="I36" s="151"/>
      <c r="J36" s="204"/>
      <c r="K36" s="151"/>
      <c r="L36" s="204"/>
      <c r="M36" s="154"/>
      <c r="N36" s="204"/>
      <c r="O36" s="255"/>
      <c r="P36" s="223"/>
      <c r="Q36" s="154">
        <v>20</v>
      </c>
      <c r="R36" s="204"/>
      <c r="S36" s="151"/>
      <c r="T36" s="204"/>
      <c r="U36" s="151"/>
      <c r="V36" s="204"/>
      <c r="W36" s="151"/>
      <c r="X36" s="204"/>
      <c r="Y36" s="151"/>
      <c r="Z36" s="204"/>
      <c r="AA36" s="151"/>
      <c r="AB36" s="204"/>
      <c r="AC36" s="151"/>
      <c r="AD36" s="255"/>
      <c r="AE36" s="223"/>
      <c r="AF36" s="154">
        <v>3</v>
      </c>
      <c r="AG36" s="204"/>
      <c r="AH36" s="151"/>
      <c r="AI36" s="204"/>
      <c r="AJ36" s="151"/>
      <c r="AK36" s="204"/>
      <c r="AL36" s="151"/>
      <c r="AM36" s="204"/>
      <c r="AN36" s="151"/>
      <c r="AO36" s="204"/>
      <c r="AP36" s="151"/>
      <c r="AQ36" s="235"/>
      <c r="AR36" s="151"/>
      <c r="AS36" s="204"/>
      <c r="AT36" s="255"/>
      <c r="AU36" s="139"/>
      <c r="AV36" s="157">
        <f t="shared" si="24"/>
        <v>0</v>
      </c>
      <c r="AW36" s="157">
        <f t="shared" si="25"/>
        <v>0</v>
      </c>
      <c r="AX36" s="157">
        <f t="shared" si="26"/>
        <v>0</v>
      </c>
    </row>
    <row r="37" spans="1:50" ht="24.95" customHeight="1">
      <c r="A37" s="223"/>
      <c r="B37" s="154">
        <v>21</v>
      </c>
      <c r="C37" s="154"/>
      <c r="D37" s="204"/>
      <c r="E37" s="151"/>
      <c r="F37" s="204"/>
      <c r="G37" s="151"/>
      <c r="H37" s="204"/>
      <c r="I37" s="151"/>
      <c r="J37" s="204"/>
      <c r="K37" s="151"/>
      <c r="L37" s="204"/>
      <c r="M37" s="154"/>
      <c r="N37" s="204"/>
      <c r="O37" s="255"/>
      <c r="P37" s="223"/>
      <c r="Q37" s="154">
        <v>21</v>
      </c>
      <c r="R37" s="204"/>
      <c r="S37" s="151"/>
      <c r="T37" s="204"/>
      <c r="U37" s="151"/>
      <c r="V37" s="204"/>
      <c r="W37" s="151"/>
      <c r="X37" s="204"/>
      <c r="Y37" s="151"/>
      <c r="Z37" s="204"/>
      <c r="AA37" s="151"/>
      <c r="AB37" s="204"/>
      <c r="AC37" s="151"/>
      <c r="AD37" s="255"/>
      <c r="AE37" s="223"/>
      <c r="AF37" s="154">
        <v>4</v>
      </c>
      <c r="AG37" s="204"/>
      <c r="AH37" s="151"/>
      <c r="AI37" s="204"/>
      <c r="AJ37" s="151"/>
      <c r="AK37" s="204"/>
      <c r="AL37" s="151"/>
      <c r="AM37" s="204"/>
      <c r="AN37" s="151"/>
      <c r="AO37" s="204"/>
      <c r="AP37" s="151"/>
      <c r="AQ37" s="235"/>
      <c r="AR37" s="151"/>
      <c r="AS37" s="204"/>
      <c r="AT37" s="255"/>
      <c r="AU37" s="139"/>
      <c r="AV37" s="157">
        <f t="shared" si="24"/>
        <v>0</v>
      </c>
      <c r="AW37" s="157">
        <f t="shared" si="25"/>
        <v>0</v>
      </c>
      <c r="AX37" s="157">
        <f t="shared" si="26"/>
        <v>0</v>
      </c>
    </row>
    <row r="38" spans="1:50" ht="24.95" customHeight="1">
      <c r="A38" s="223"/>
      <c r="B38" s="154">
        <v>22</v>
      </c>
      <c r="C38" s="154"/>
      <c r="D38" s="204"/>
      <c r="E38" s="151"/>
      <c r="F38" s="204"/>
      <c r="G38" s="151"/>
      <c r="H38" s="204"/>
      <c r="I38" s="151"/>
      <c r="J38" s="204"/>
      <c r="K38" s="151"/>
      <c r="L38" s="204"/>
      <c r="M38" s="154"/>
      <c r="N38" s="204"/>
      <c r="O38" s="255"/>
      <c r="P38" s="223"/>
      <c r="Q38" s="154">
        <v>22</v>
      </c>
      <c r="R38" s="204"/>
      <c r="S38" s="151"/>
      <c r="T38" s="204"/>
      <c r="U38" s="151"/>
      <c r="V38" s="204"/>
      <c r="W38" s="151"/>
      <c r="X38" s="204"/>
      <c r="Y38" s="151"/>
      <c r="Z38" s="204"/>
      <c r="AA38" s="151"/>
      <c r="AB38" s="204"/>
      <c r="AC38" s="151"/>
      <c r="AD38" s="255"/>
      <c r="AE38" s="223"/>
      <c r="AF38" s="154">
        <v>5</v>
      </c>
      <c r="AG38" s="204"/>
      <c r="AH38" s="151"/>
      <c r="AI38" s="204"/>
      <c r="AJ38" s="151"/>
      <c r="AK38" s="204"/>
      <c r="AL38" s="151"/>
      <c r="AM38" s="204"/>
      <c r="AN38" s="151"/>
      <c r="AO38" s="204"/>
      <c r="AP38" s="151"/>
      <c r="AQ38" s="235"/>
      <c r="AR38" s="151"/>
      <c r="AS38" s="204"/>
      <c r="AT38" s="255"/>
      <c r="AU38" s="139"/>
      <c r="AV38" s="157">
        <f t="shared" si="24"/>
        <v>0</v>
      </c>
      <c r="AW38" s="157">
        <f t="shared" si="25"/>
        <v>0</v>
      </c>
      <c r="AX38" s="157">
        <f t="shared" si="26"/>
        <v>0</v>
      </c>
    </row>
    <row r="39" spans="1:50" ht="24.95" customHeight="1">
      <c r="A39" s="223"/>
      <c r="B39" s="154">
        <v>23</v>
      </c>
      <c r="C39" s="154"/>
      <c r="D39" s="204"/>
      <c r="E39" s="151"/>
      <c r="F39" s="204"/>
      <c r="G39" s="151"/>
      <c r="H39" s="204"/>
      <c r="I39" s="151"/>
      <c r="J39" s="204"/>
      <c r="K39" s="151"/>
      <c r="L39" s="204"/>
      <c r="M39" s="154"/>
      <c r="N39" s="204"/>
      <c r="O39" s="255"/>
      <c r="P39" s="223"/>
      <c r="Q39" s="154">
        <v>23</v>
      </c>
      <c r="R39" s="204"/>
      <c r="S39" s="151"/>
      <c r="T39" s="204"/>
      <c r="U39" s="151"/>
      <c r="V39" s="204"/>
      <c r="W39" s="151"/>
      <c r="X39" s="204"/>
      <c r="Y39" s="151"/>
      <c r="Z39" s="204"/>
      <c r="AA39" s="151"/>
      <c r="AB39" s="204"/>
      <c r="AC39" s="151"/>
      <c r="AD39" s="255"/>
      <c r="AE39" s="223"/>
      <c r="AF39" s="154">
        <v>6</v>
      </c>
      <c r="AG39" s="204"/>
      <c r="AH39" s="151"/>
      <c r="AI39" s="204"/>
      <c r="AJ39" s="151"/>
      <c r="AK39" s="204"/>
      <c r="AL39" s="151"/>
      <c r="AM39" s="204"/>
      <c r="AN39" s="151"/>
      <c r="AO39" s="204"/>
      <c r="AP39" s="151"/>
      <c r="AQ39" s="235"/>
      <c r="AR39" s="151"/>
      <c r="AS39" s="204"/>
      <c r="AT39" s="255"/>
      <c r="AU39" s="139"/>
      <c r="AV39" s="157">
        <f t="shared" si="24"/>
        <v>0</v>
      </c>
      <c r="AW39" s="157">
        <f t="shared" si="25"/>
        <v>0</v>
      </c>
      <c r="AX39" s="157">
        <f t="shared" si="26"/>
        <v>0</v>
      </c>
    </row>
    <row r="40" spans="1:50" ht="24.95" customHeight="1">
      <c r="A40" s="223"/>
      <c r="B40" s="154">
        <v>24</v>
      </c>
      <c r="C40" s="154"/>
      <c r="D40" s="204"/>
      <c r="E40" s="151"/>
      <c r="F40" s="204"/>
      <c r="G40" s="151"/>
      <c r="H40" s="204"/>
      <c r="I40" s="151"/>
      <c r="J40" s="204"/>
      <c r="K40" s="151"/>
      <c r="L40" s="204"/>
      <c r="M40" s="154"/>
      <c r="N40" s="204"/>
      <c r="O40" s="255"/>
      <c r="P40" s="223"/>
      <c r="Q40" s="154">
        <v>24</v>
      </c>
      <c r="R40" s="204"/>
      <c r="S40" s="151"/>
      <c r="T40" s="204"/>
      <c r="U40" s="151"/>
      <c r="V40" s="204"/>
      <c r="W40" s="151"/>
      <c r="X40" s="204"/>
      <c r="Y40" s="151"/>
      <c r="Z40" s="204"/>
      <c r="AA40" s="151"/>
      <c r="AB40" s="204"/>
      <c r="AC40" s="151"/>
      <c r="AD40" s="255"/>
      <c r="AE40" s="223"/>
      <c r="AF40" s="154">
        <v>7</v>
      </c>
      <c r="AG40" s="204"/>
      <c r="AH40" s="151"/>
      <c r="AI40" s="204"/>
      <c r="AJ40" s="151"/>
      <c r="AK40" s="204"/>
      <c r="AL40" s="151"/>
      <c r="AM40" s="204"/>
      <c r="AN40" s="151"/>
      <c r="AO40" s="204"/>
      <c r="AP40" s="151"/>
      <c r="AQ40" s="235"/>
      <c r="AR40" s="151"/>
      <c r="AS40" s="204"/>
      <c r="AT40" s="255"/>
      <c r="AU40" s="139"/>
      <c r="AV40" s="157">
        <f t="shared" si="24"/>
        <v>0</v>
      </c>
      <c r="AW40" s="157">
        <f t="shared" si="25"/>
        <v>0</v>
      </c>
      <c r="AX40" s="157">
        <f t="shared" si="26"/>
        <v>0</v>
      </c>
    </row>
    <row r="41" spans="1:50" ht="24.95" customHeight="1">
      <c r="A41" s="223"/>
      <c r="B41" s="154">
        <v>25</v>
      </c>
      <c r="C41" s="154"/>
      <c r="D41" s="204"/>
      <c r="E41" s="151"/>
      <c r="F41" s="204"/>
      <c r="G41" s="151"/>
      <c r="H41" s="204"/>
      <c r="I41" s="151"/>
      <c r="J41" s="204"/>
      <c r="K41" s="151"/>
      <c r="L41" s="204"/>
      <c r="M41" s="154"/>
      <c r="N41" s="204"/>
      <c r="O41" s="255"/>
      <c r="P41" s="223"/>
      <c r="Q41" s="154">
        <v>25</v>
      </c>
      <c r="R41" s="204"/>
      <c r="S41" s="151"/>
      <c r="T41" s="204"/>
      <c r="U41" s="151"/>
      <c r="V41" s="204"/>
      <c r="W41" s="151"/>
      <c r="X41" s="204"/>
      <c r="Y41" s="151"/>
      <c r="Z41" s="204"/>
      <c r="AA41" s="151"/>
      <c r="AB41" s="204"/>
      <c r="AC41" s="151"/>
      <c r="AD41" s="255"/>
      <c r="AE41" s="223"/>
      <c r="AF41" s="154">
        <v>8</v>
      </c>
      <c r="AG41" s="204"/>
      <c r="AH41" s="151"/>
      <c r="AI41" s="204"/>
      <c r="AJ41" s="151"/>
      <c r="AK41" s="204"/>
      <c r="AL41" s="151"/>
      <c r="AM41" s="204"/>
      <c r="AN41" s="151"/>
      <c r="AO41" s="204"/>
      <c r="AP41" s="151"/>
      <c r="AQ41" s="235"/>
      <c r="AR41" s="151"/>
      <c r="AS41" s="204"/>
      <c r="AT41" s="255"/>
      <c r="AU41" s="139"/>
      <c r="AV41" s="157">
        <f t="shared" si="24"/>
        <v>0</v>
      </c>
      <c r="AW41" s="157">
        <f t="shared" si="25"/>
        <v>0</v>
      </c>
      <c r="AX41" s="157">
        <f t="shared" si="26"/>
        <v>0</v>
      </c>
    </row>
    <row r="42" spans="1:50" ht="24.95" customHeight="1">
      <c r="A42" s="479" t="s">
        <v>254</v>
      </c>
      <c r="B42" s="480"/>
      <c r="C42" s="480"/>
      <c r="D42" s="480"/>
      <c r="E42" s="480"/>
      <c r="F42" s="480"/>
      <c r="G42" s="480"/>
      <c r="H42" s="480"/>
      <c r="I42" s="480"/>
      <c r="J42" s="480"/>
      <c r="K42" s="480"/>
      <c r="L42" s="480"/>
      <c r="M42" s="480"/>
      <c r="N42" s="480"/>
      <c r="O42" s="256"/>
      <c r="P42" s="479" t="s">
        <v>255</v>
      </c>
      <c r="Q42" s="480"/>
      <c r="R42" s="480"/>
      <c r="S42" s="480"/>
      <c r="T42" s="480"/>
      <c r="U42" s="480"/>
      <c r="V42" s="480"/>
      <c r="W42" s="480"/>
      <c r="X42" s="480"/>
      <c r="Y42" s="480"/>
      <c r="Z42" s="480"/>
      <c r="AA42" s="480"/>
      <c r="AB42" s="480"/>
      <c r="AC42" s="481"/>
      <c r="AD42" s="256"/>
      <c r="AE42" s="223"/>
      <c r="AF42" s="154">
        <v>9</v>
      </c>
      <c r="AG42" s="204"/>
      <c r="AH42" s="151"/>
      <c r="AI42" s="204"/>
      <c r="AJ42" s="151"/>
      <c r="AK42" s="204"/>
      <c r="AL42" s="151"/>
      <c r="AM42" s="204"/>
      <c r="AN42" s="151"/>
      <c r="AO42" s="204"/>
      <c r="AP42" s="151"/>
      <c r="AQ42" s="235"/>
      <c r="AR42" s="151"/>
      <c r="AS42" s="204"/>
      <c r="AT42" s="256"/>
      <c r="AU42" s="139"/>
      <c r="AV42" s="157" t="str">
        <f t="shared" si="24"/>
        <v>U13 CAN ONLY COMPETE IN EITHER THE 800m OR 1500m</v>
      </c>
      <c r="AW42" s="157" t="str">
        <f t="shared" si="25"/>
        <v>U15 CAN ONLY COMPETE IN EITHER THE 800m OR 1500m</v>
      </c>
      <c r="AX42" s="157">
        <f t="shared" si="26"/>
        <v>0</v>
      </c>
    </row>
    <row r="43" spans="1:50" ht="10.5" customHeight="1">
      <c r="A43" s="466" t="s">
        <v>439</v>
      </c>
      <c r="B43" s="466"/>
      <c r="C43" s="466"/>
      <c r="D43" s="466"/>
      <c r="E43" s="466"/>
      <c r="F43" s="466"/>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c r="AD43" s="466"/>
      <c r="AE43" s="466"/>
      <c r="AF43" s="466"/>
      <c r="AG43" s="466"/>
      <c r="AH43" s="466"/>
      <c r="AI43" s="466"/>
      <c r="AJ43" s="466"/>
      <c r="AK43" s="466"/>
      <c r="AL43" s="466"/>
      <c r="AM43" s="466"/>
      <c r="AN43" s="466"/>
      <c r="AO43" s="466"/>
      <c r="AP43" s="466"/>
      <c r="AQ43" s="466"/>
      <c r="AR43" s="466"/>
      <c r="AS43" s="466"/>
      <c r="AT43" s="466"/>
      <c r="AU43" s="139"/>
    </row>
    <row r="44" spans="1:50" ht="24" customHeight="1">
      <c r="A44" s="467"/>
      <c r="B44" s="467"/>
      <c r="C44" s="467"/>
      <c r="D44" s="467"/>
      <c r="E44" s="467"/>
      <c r="F44" s="467"/>
      <c r="G44" s="467"/>
      <c r="H44" s="467"/>
      <c r="I44" s="467"/>
      <c r="J44" s="467"/>
      <c r="K44" s="467"/>
      <c r="L44" s="467"/>
      <c r="M44" s="467"/>
      <c r="N44" s="467"/>
      <c r="O44" s="467"/>
      <c r="P44" s="467"/>
      <c r="Q44" s="467"/>
      <c r="R44" s="467"/>
      <c r="S44" s="467"/>
      <c r="T44" s="467"/>
      <c r="U44" s="467"/>
      <c r="V44" s="467"/>
      <c r="W44" s="467"/>
      <c r="X44" s="467"/>
      <c r="Y44" s="467"/>
      <c r="Z44" s="467"/>
      <c r="AA44" s="467"/>
      <c r="AB44" s="467"/>
      <c r="AC44" s="467"/>
      <c r="AD44" s="467"/>
      <c r="AE44" s="467"/>
      <c r="AF44" s="467"/>
      <c r="AG44" s="467"/>
      <c r="AH44" s="467"/>
      <c r="AI44" s="467"/>
      <c r="AJ44" s="467"/>
      <c r="AK44" s="467"/>
      <c r="AL44" s="467"/>
      <c r="AM44" s="467"/>
      <c r="AN44" s="467"/>
      <c r="AO44" s="467"/>
      <c r="AP44" s="467"/>
      <c r="AQ44" s="467"/>
      <c r="AR44" s="467"/>
      <c r="AS44" s="467"/>
      <c r="AT44" s="467"/>
      <c r="AU44" s="139"/>
    </row>
    <row r="45" spans="1:50" ht="24" customHeight="1">
      <c r="A45" s="467"/>
      <c r="B45" s="467"/>
      <c r="C45" s="467"/>
      <c r="D45" s="467"/>
      <c r="E45" s="467"/>
      <c r="F45" s="467"/>
      <c r="G45" s="467"/>
      <c r="H45" s="467"/>
      <c r="I45" s="467"/>
      <c r="J45" s="467"/>
      <c r="K45" s="467"/>
      <c r="L45" s="467"/>
      <c r="M45" s="467"/>
      <c r="N45" s="467"/>
      <c r="O45" s="467"/>
      <c r="P45" s="467"/>
      <c r="Q45" s="467"/>
      <c r="R45" s="467"/>
      <c r="S45" s="467"/>
      <c r="T45" s="467"/>
      <c r="U45" s="467"/>
      <c r="V45" s="467"/>
      <c r="W45" s="467"/>
      <c r="X45" s="467"/>
      <c r="Y45" s="467"/>
      <c r="Z45" s="467"/>
      <c r="AA45" s="467"/>
      <c r="AB45" s="467"/>
      <c r="AC45" s="467"/>
      <c r="AD45" s="467"/>
      <c r="AE45" s="467"/>
      <c r="AF45" s="467"/>
      <c r="AG45" s="467"/>
      <c r="AH45" s="467"/>
      <c r="AI45" s="467"/>
      <c r="AJ45" s="467"/>
      <c r="AK45" s="467"/>
      <c r="AL45" s="467"/>
      <c r="AM45" s="467"/>
      <c r="AN45" s="467"/>
      <c r="AO45" s="467"/>
      <c r="AP45" s="467"/>
      <c r="AQ45" s="467"/>
      <c r="AR45" s="467"/>
      <c r="AS45" s="467"/>
      <c r="AT45" s="467"/>
    </row>
    <row r="46" spans="1:50" ht="24" customHeight="1">
      <c r="A46" s="467"/>
      <c r="B46" s="467"/>
      <c r="C46" s="467"/>
      <c r="D46" s="467"/>
      <c r="E46" s="467"/>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AG46" s="467"/>
      <c r="AH46" s="467"/>
      <c r="AI46" s="467"/>
      <c r="AJ46" s="467"/>
      <c r="AK46" s="467"/>
      <c r="AL46" s="467"/>
      <c r="AM46" s="467"/>
      <c r="AN46" s="467"/>
      <c r="AO46" s="467"/>
      <c r="AP46" s="467"/>
      <c r="AQ46" s="467"/>
      <c r="AR46" s="467"/>
      <c r="AS46" s="467"/>
      <c r="AT46" s="467"/>
    </row>
    <row r="47" spans="1:50" s="4" customFormat="1" ht="30" customHeight="1">
      <c r="A47" s="50" t="s">
        <v>21</v>
      </c>
      <c r="B47" s="472" t="str">
        <f>B13</f>
        <v>HORSPATH ROAD, OXFORD</v>
      </c>
      <c r="C47" s="472"/>
      <c r="D47" s="472"/>
      <c r="E47" s="472"/>
      <c r="F47" s="472"/>
      <c r="G47" s="472"/>
      <c r="H47" s="472"/>
      <c r="I47" s="472"/>
      <c r="J47" s="472"/>
      <c r="K47" s="472"/>
      <c r="L47" s="472"/>
      <c r="M47" s="472"/>
      <c r="N47" s="472"/>
      <c r="O47" s="472"/>
      <c r="P47" s="465" t="s">
        <v>232</v>
      </c>
      <c r="Q47" s="465"/>
      <c r="R47" s="465"/>
      <c r="S47" s="465"/>
      <c r="T47" s="465"/>
      <c r="U47" s="465"/>
      <c r="V47" s="465"/>
      <c r="W47" s="465"/>
      <c r="X47" s="465"/>
      <c r="Y47" s="465"/>
      <c r="Z47" s="465"/>
      <c r="AA47" s="465"/>
      <c r="AB47" s="465"/>
      <c r="AC47" s="465"/>
      <c r="AD47" s="465"/>
      <c r="AE47" s="473" t="s">
        <v>202</v>
      </c>
      <c r="AF47" s="473"/>
      <c r="AG47" s="473"/>
      <c r="AH47" s="473"/>
      <c r="AI47" s="473"/>
      <c r="AJ47" s="473"/>
      <c r="AK47" s="473"/>
      <c r="AL47" s="473"/>
      <c r="AM47" s="473"/>
      <c r="AN47" s="473"/>
      <c r="AO47" s="473"/>
      <c r="AP47" s="473"/>
      <c r="AQ47" s="218"/>
      <c r="AR47" s="474" t="str">
        <f>AR13</f>
        <v>N</v>
      </c>
      <c r="AS47" s="474"/>
      <c r="AT47" s="474"/>
      <c r="AU47" s="142"/>
    </row>
    <row r="48" spans="1:50" s="22" customFormat="1" ht="30" customHeight="1">
      <c r="A48" s="27" t="s">
        <v>22</v>
      </c>
      <c r="B48" s="475">
        <f>B14</f>
        <v>41525</v>
      </c>
      <c r="C48" s="475"/>
      <c r="D48" s="475"/>
      <c r="E48" s="475"/>
      <c r="F48" s="475"/>
      <c r="G48" s="475"/>
      <c r="H48" s="475"/>
      <c r="I48" s="475"/>
      <c r="J48" s="475"/>
      <c r="K48" s="475"/>
      <c r="L48" s="475"/>
      <c r="M48" s="475"/>
      <c r="N48" s="475"/>
      <c r="O48" s="475"/>
      <c r="P48" s="476" t="s">
        <v>193</v>
      </c>
      <c r="Q48" s="476"/>
      <c r="R48" s="476"/>
      <c r="S48" s="476"/>
      <c r="T48" s="476"/>
      <c r="U48" s="476"/>
      <c r="V48" s="476"/>
      <c r="W48" s="476"/>
      <c r="X48" s="476"/>
      <c r="Y48" s="476"/>
      <c r="Z48" s="476"/>
      <c r="AA48" s="476"/>
      <c r="AB48" s="476"/>
      <c r="AC48" s="476"/>
      <c r="AD48" s="476"/>
      <c r="AE48" s="477" t="str">
        <f>AE14</f>
        <v>BANBURY</v>
      </c>
      <c r="AF48" s="477"/>
      <c r="AG48" s="477"/>
      <c r="AH48" s="477"/>
      <c r="AI48" s="477"/>
      <c r="AJ48" s="477"/>
      <c r="AK48" s="477"/>
      <c r="AL48" s="477"/>
      <c r="AM48" s="477"/>
      <c r="AN48" s="477"/>
      <c r="AO48" s="477"/>
      <c r="AP48" s="477"/>
      <c r="AQ48" s="217"/>
      <c r="AR48" s="478" t="str">
        <f>AR14</f>
        <v>NN</v>
      </c>
      <c r="AS48" s="478"/>
      <c r="AT48" s="478"/>
      <c r="AU48" s="8"/>
    </row>
    <row r="49" spans="1:50" s="146" customFormat="1" ht="91.5" customHeight="1">
      <c r="A49" s="195" t="s">
        <v>203</v>
      </c>
      <c r="B49" s="196"/>
      <c r="C49" s="144" t="s">
        <v>440</v>
      </c>
      <c r="D49" s="143" t="s">
        <v>6</v>
      </c>
      <c r="E49" s="198" t="s">
        <v>9</v>
      </c>
      <c r="F49" s="143" t="s">
        <v>196</v>
      </c>
      <c r="G49" s="198" t="s">
        <v>197</v>
      </c>
      <c r="H49" s="143" t="s">
        <v>195</v>
      </c>
      <c r="I49" s="198" t="s">
        <v>2</v>
      </c>
      <c r="J49" s="143" t="s">
        <v>198</v>
      </c>
      <c r="K49" s="198" t="s">
        <v>199</v>
      </c>
      <c r="L49" s="143" t="s">
        <v>4</v>
      </c>
      <c r="M49" s="198" t="s">
        <v>3</v>
      </c>
      <c r="N49" s="143" t="s">
        <v>8</v>
      </c>
      <c r="O49" s="252"/>
      <c r="P49" s="195" t="s">
        <v>204</v>
      </c>
      <c r="Q49" s="196"/>
      <c r="R49" s="143" t="s">
        <v>197</v>
      </c>
      <c r="S49" s="198" t="s">
        <v>15</v>
      </c>
      <c r="T49" s="143" t="s">
        <v>198</v>
      </c>
      <c r="U49" s="198" t="s">
        <v>6</v>
      </c>
      <c r="V49" s="143" t="s">
        <v>199</v>
      </c>
      <c r="W49" s="198" t="s">
        <v>2</v>
      </c>
      <c r="X49" s="143" t="s">
        <v>195</v>
      </c>
      <c r="Y49" s="198" t="s">
        <v>13</v>
      </c>
      <c r="Z49" s="143" t="s">
        <v>196</v>
      </c>
      <c r="AA49" s="198" t="s">
        <v>4</v>
      </c>
      <c r="AB49" s="143" t="s">
        <v>3</v>
      </c>
      <c r="AC49" s="198" t="s">
        <v>8</v>
      </c>
      <c r="AD49" s="252"/>
      <c r="AE49" s="195" t="s">
        <v>205</v>
      </c>
      <c r="AF49" s="196"/>
      <c r="AG49" s="143" t="s">
        <v>197</v>
      </c>
      <c r="AH49" s="198" t="s">
        <v>198</v>
      </c>
      <c r="AI49" s="143" t="s">
        <v>54</v>
      </c>
      <c r="AJ49" s="198" t="s">
        <v>6</v>
      </c>
      <c r="AK49" s="143" t="s">
        <v>199</v>
      </c>
      <c r="AL49" s="198" t="s">
        <v>2</v>
      </c>
      <c r="AM49" s="143" t="s">
        <v>195</v>
      </c>
      <c r="AN49" s="198" t="s">
        <v>5</v>
      </c>
      <c r="AO49" s="143" t="s">
        <v>196</v>
      </c>
      <c r="AP49" s="198" t="s">
        <v>4</v>
      </c>
      <c r="AQ49" s="257"/>
      <c r="AR49" s="198" t="s">
        <v>3</v>
      </c>
      <c r="AS49" s="143" t="s">
        <v>8</v>
      </c>
      <c r="AT49" s="252"/>
      <c r="AU49" s="145"/>
    </row>
    <row r="50" spans="1:50" s="149" customFormat="1" ht="39.950000000000003" customHeight="1">
      <c r="A50" s="200"/>
      <c r="B50" s="147"/>
      <c r="C50" s="202">
        <v>0.40625</v>
      </c>
      <c r="D50" s="205">
        <v>0.44444444444444442</v>
      </c>
      <c r="E50" s="202">
        <v>0.4513888888888889</v>
      </c>
      <c r="F50" s="205">
        <v>0.45833333333333331</v>
      </c>
      <c r="G50" s="202">
        <v>0.5</v>
      </c>
      <c r="H50" s="205">
        <v>0.54166666666666663</v>
      </c>
      <c r="I50" s="202">
        <v>0.55902777777777779</v>
      </c>
      <c r="J50" s="205">
        <v>0.60416666666666663</v>
      </c>
      <c r="K50" s="202">
        <v>0.625</v>
      </c>
      <c r="L50" s="205">
        <v>0.64236111111111105</v>
      </c>
      <c r="M50" s="202">
        <v>0.67013888888888884</v>
      </c>
      <c r="N50" s="205">
        <v>0.70138888888888884</v>
      </c>
      <c r="O50" s="234"/>
      <c r="P50" s="200"/>
      <c r="Q50" s="147"/>
      <c r="R50" s="205">
        <v>0.41666666666666669</v>
      </c>
      <c r="S50" s="202">
        <v>0.46527777777777773</v>
      </c>
      <c r="T50" s="205">
        <v>0.47916666666666669</v>
      </c>
      <c r="U50" s="202">
        <v>0.4861111111111111</v>
      </c>
      <c r="V50" s="205">
        <v>0.54166666666666663</v>
      </c>
      <c r="W50" s="202">
        <v>0.54166666666666663</v>
      </c>
      <c r="X50" s="205">
        <v>0.58333333333333337</v>
      </c>
      <c r="Y50" s="202">
        <v>0.58333333333333337</v>
      </c>
      <c r="Z50" s="205">
        <v>0.625</v>
      </c>
      <c r="AA50" s="202">
        <v>0.64930555555555558</v>
      </c>
      <c r="AB50" s="205">
        <v>0.68402777777777779</v>
      </c>
      <c r="AC50" s="202">
        <v>0.70833333333333337</v>
      </c>
      <c r="AD50" s="234"/>
      <c r="AE50" s="200"/>
      <c r="AF50" s="147"/>
      <c r="AG50" s="205">
        <v>0.41666666666666669</v>
      </c>
      <c r="AH50" s="202">
        <v>0.47916666666666669</v>
      </c>
      <c r="AI50" s="205">
        <v>0.4826388888888889</v>
      </c>
      <c r="AJ50" s="202">
        <v>0.4861111111111111</v>
      </c>
      <c r="AK50" s="205">
        <v>0.54166666666666663</v>
      </c>
      <c r="AL50" s="202">
        <v>0.54513888888888895</v>
      </c>
      <c r="AM50" s="205">
        <v>0.58333333333333337</v>
      </c>
      <c r="AN50" s="202">
        <v>0.58680555555555558</v>
      </c>
      <c r="AO50" s="205">
        <v>0.625</v>
      </c>
      <c r="AP50" s="202">
        <v>0.65625</v>
      </c>
      <c r="AQ50" s="258"/>
      <c r="AR50" s="202">
        <v>0.68402777777777779</v>
      </c>
      <c r="AS50" s="205">
        <v>0.71527777777777779</v>
      </c>
      <c r="AT50" s="234"/>
      <c r="AU50" s="148"/>
    </row>
    <row r="51" spans="1:50" s="153" customFormat="1" ht="24.95" customHeight="1">
      <c r="A51" s="224" t="s">
        <v>360</v>
      </c>
      <c r="B51" s="154">
        <v>1</v>
      </c>
      <c r="C51" s="154"/>
      <c r="D51" s="150"/>
      <c r="E51" s="151"/>
      <c r="F51" s="150"/>
      <c r="G51" s="151"/>
      <c r="H51" s="150"/>
      <c r="I51" s="151" t="s">
        <v>0</v>
      </c>
      <c r="J51" s="150"/>
      <c r="K51" s="151" t="s">
        <v>0</v>
      </c>
      <c r="L51" s="150" t="s">
        <v>0</v>
      </c>
      <c r="M51" s="154"/>
      <c r="N51" s="150">
        <v>4</v>
      </c>
      <c r="O51" s="234"/>
      <c r="P51" s="223" t="s">
        <v>361</v>
      </c>
      <c r="Q51" s="154">
        <v>1</v>
      </c>
      <c r="R51" s="150" t="s">
        <v>0</v>
      </c>
      <c r="S51" s="151"/>
      <c r="T51" s="150" t="s">
        <v>1</v>
      </c>
      <c r="U51" s="151"/>
      <c r="V51" s="150"/>
      <c r="W51" s="151"/>
      <c r="X51" s="150"/>
      <c r="Y51" s="151"/>
      <c r="Z51" s="150" t="s">
        <v>1</v>
      </c>
      <c r="AA51" s="151"/>
      <c r="AB51" s="150"/>
      <c r="AC51" s="151"/>
      <c r="AD51" s="234"/>
      <c r="AE51" s="223" t="s">
        <v>515</v>
      </c>
      <c r="AF51" s="154">
        <v>1</v>
      </c>
      <c r="AG51" s="150" t="s">
        <v>1</v>
      </c>
      <c r="AH51" s="151"/>
      <c r="AI51" s="150"/>
      <c r="AJ51" s="151"/>
      <c r="AK51" s="150" t="s">
        <v>1</v>
      </c>
      <c r="AL51" s="151"/>
      <c r="AM51" s="150"/>
      <c r="AN51" s="151"/>
      <c r="AO51" s="150"/>
      <c r="AP51" s="151"/>
      <c r="AQ51" s="236"/>
      <c r="AR51" s="151"/>
      <c r="AS51" s="150">
        <v>3</v>
      </c>
      <c r="AT51" s="234"/>
      <c r="AU51" s="152"/>
      <c r="AV51" s="156" t="str">
        <f t="shared" ref="AV51:AV76" si="27">A51</f>
        <v>FELIX NOBLE</v>
      </c>
      <c r="AW51" s="156" t="str">
        <f t="shared" ref="AW51:AW76" si="28">P51</f>
        <v>CHARLIE SHEPHERD</v>
      </c>
      <c r="AX51" s="156" t="str">
        <f t="shared" ref="AX51:AX76" si="29">AE51</f>
        <v>LOGAN KELLING</v>
      </c>
    </row>
    <row r="52" spans="1:50" s="153" customFormat="1" ht="24.95" customHeight="1">
      <c r="A52" s="224" t="s">
        <v>362</v>
      </c>
      <c r="B52" s="154">
        <v>2</v>
      </c>
      <c r="C52" s="154"/>
      <c r="D52" s="150"/>
      <c r="E52" s="151"/>
      <c r="F52" s="150"/>
      <c r="G52" s="151"/>
      <c r="H52" s="150" t="s">
        <v>0</v>
      </c>
      <c r="I52" s="151"/>
      <c r="J52" s="150" t="s">
        <v>0</v>
      </c>
      <c r="K52" s="151"/>
      <c r="L52" s="150" t="s">
        <v>1</v>
      </c>
      <c r="M52" s="154"/>
      <c r="N52" s="150">
        <v>2</v>
      </c>
      <c r="O52" s="234"/>
      <c r="P52" s="223" t="s">
        <v>363</v>
      </c>
      <c r="Q52" s="154">
        <v>2</v>
      </c>
      <c r="R52" s="150"/>
      <c r="S52" s="151"/>
      <c r="T52" s="150"/>
      <c r="U52" s="151"/>
      <c r="V52" s="150"/>
      <c r="W52" s="151"/>
      <c r="X52" s="150"/>
      <c r="Y52" s="151" t="s">
        <v>1</v>
      </c>
      <c r="Z52" s="150" t="s">
        <v>0</v>
      </c>
      <c r="AA52" s="151"/>
      <c r="AB52" s="150"/>
      <c r="AC52" s="151">
        <v>3</v>
      </c>
      <c r="AD52" s="234"/>
      <c r="AE52" s="223" t="s">
        <v>364</v>
      </c>
      <c r="AF52" s="154">
        <v>2</v>
      </c>
      <c r="AG52" s="150" t="s">
        <v>0</v>
      </c>
      <c r="AH52" s="151"/>
      <c r="AI52" s="150"/>
      <c r="AJ52" s="151"/>
      <c r="AK52" s="150" t="s">
        <v>0</v>
      </c>
      <c r="AL52" s="151"/>
      <c r="AM52" s="150"/>
      <c r="AN52" s="151"/>
      <c r="AO52" s="150" t="s">
        <v>0</v>
      </c>
      <c r="AP52" s="151"/>
      <c r="AQ52" s="236"/>
      <c r="AR52" s="151"/>
      <c r="AS52" s="150"/>
      <c r="AT52" s="234"/>
      <c r="AU52" s="152"/>
      <c r="AV52" s="156" t="str">
        <f t="shared" si="27"/>
        <v>CHARLIE YATES</v>
      </c>
      <c r="AW52" s="156" t="str">
        <f t="shared" si="28"/>
        <v>MICHAEL DAWES</v>
      </c>
      <c r="AX52" s="156" t="str">
        <f t="shared" si="29"/>
        <v>NATHAN GRIEVESON</v>
      </c>
    </row>
    <row r="53" spans="1:50" s="153" customFormat="1" ht="24.95" customHeight="1">
      <c r="A53" s="224" t="s">
        <v>365</v>
      </c>
      <c r="B53" s="154">
        <v>3</v>
      </c>
      <c r="C53" s="154"/>
      <c r="D53" s="150" t="s">
        <v>0</v>
      </c>
      <c r="E53" s="151"/>
      <c r="F53" s="150"/>
      <c r="G53" s="151"/>
      <c r="H53" s="150"/>
      <c r="I53" s="151"/>
      <c r="J53" s="150"/>
      <c r="K53" s="151"/>
      <c r="L53" s="150"/>
      <c r="M53" s="154"/>
      <c r="N53" s="150"/>
      <c r="O53" s="234"/>
      <c r="P53" s="223" t="s">
        <v>367</v>
      </c>
      <c r="Q53" s="154">
        <v>3</v>
      </c>
      <c r="R53" s="150"/>
      <c r="S53" s="151"/>
      <c r="T53" s="150"/>
      <c r="U53" s="151"/>
      <c r="V53" s="150"/>
      <c r="W53" s="151"/>
      <c r="X53" s="150"/>
      <c r="Y53" s="151"/>
      <c r="Z53" s="150"/>
      <c r="AA53" s="151" t="s">
        <v>0</v>
      </c>
      <c r="AB53" s="150"/>
      <c r="AC53" s="151">
        <v>4</v>
      </c>
      <c r="AD53" s="234"/>
      <c r="AE53" s="223" t="s">
        <v>516</v>
      </c>
      <c r="AF53" s="154">
        <v>3</v>
      </c>
      <c r="AG53" s="150"/>
      <c r="AH53" s="151" t="s">
        <v>0</v>
      </c>
      <c r="AI53" s="150" t="s">
        <v>0</v>
      </c>
      <c r="AJ53" s="151"/>
      <c r="AK53" s="150"/>
      <c r="AL53" s="151"/>
      <c r="AM53" s="150" t="s">
        <v>0</v>
      </c>
      <c r="AN53" s="151"/>
      <c r="AO53" s="150"/>
      <c r="AP53" s="151"/>
      <c r="AQ53" s="236"/>
      <c r="AR53" s="151"/>
      <c r="AS53" s="150">
        <v>1</v>
      </c>
      <c r="AT53" s="234"/>
      <c r="AU53" s="152"/>
      <c r="AV53" s="156" t="str">
        <f t="shared" si="27"/>
        <v>OWEN KNOX</v>
      </c>
      <c r="AW53" s="156" t="str">
        <f t="shared" si="28"/>
        <v>JORDAN DUNN</v>
      </c>
      <c r="AX53" s="156" t="str">
        <f t="shared" si="29"/>
        <v>JACK GILL</v>
      </c>
    </row>
    <row r="54" spans="1:50" s="153" customFormat="1" ht="24.95" customHeight="1">
      <c r="A54" s="224" t="s">
        <v>368</v>
      </c>
      <c r="B54" s="154">
        <v>5</v>
      </c>
      <c r="C54" s="154"/>
      <c r="D54" s="150"/>
      <c r="E54" s="151" t="s">
        <v>0</v>
      </c>
      <c r="F54" s="150"/>
      <c r="G54" s="151"/>
      <c r="H54" s="150"/>
      <c r="I54" s="151"/>
      <c r="J54" s="150" t="s">
        <v>1</v>
      </c>
      <c r="K54" s="151"/>
      <c r="L54" s="150"/>
      <c r="M54" s="154" t="s">
        <v>0</v>
      </c>
      <c r="N54" s="150">
        <v>3</v>
      </c>
      <c r="O54" s="234"/>
      <c r="P54" s="225" t="s">
        <v>518</v>
      </c>
      <c r="Q54" s="154">
        <v>4</v>
      </c>
      <c r="R54" s="150"/>
      <c r="S54" s="151"/>
      <c r="T54" s="150" t="s">
        <v>0</v>
      </c>
      <c r="U54" s="151" t="s">
        <v>0</v>
      </c>
      <c r="V54" s="150"/>
      <c r="W54" s="151"/>
      <c r="X54" s="150"/>
      <c r="Y54" s="151" t="s">
        <v>0</v>
      </c>
      <c r="Z54" s="150"/>
      <c r="AA54" s="151"/>
      <c r="AB54" s="150"/>
      <c r="AC54" s="151"/>
      <c r="AD54" s="234"/>
      <c r="AE54" s="225" t="s">
        <v>519</v>
      </c>
      <c r="AF54" s="154">
        <v>4</v>
      </c>
      <c r="AG54" s="150"/>
      <c r="AH54" s="151"/>
      <c r="AI54" s="150"/>
      <c r="AJ54" s="151"/>
      <c r="AK54" s="150"/>
      <c r="AL54" s="151" t="s">
        <v>1</v>
      </c>
      <c r="AM54" s="150"/>
      <c r="AN54" s="151" t="s">
        <v>0</v>
      </c>
      <c r="AO54" s="150"/>
      <c r="AP54" s="151"/>
      <c r="AQ54" s="236"/>
      <c r="AR54" s="151" t="s">
        <v>0</v>
      </c>
      <c r="AS54" s="150">
        <v>2</v>
      </c>
      <c r="AT54" s="234"/>
      <c r="AU54" s="152"/>
      <c r="AV54" s="156" t="str">
        <f t="shared" si="27"/>
        <v>KIT DUGGAN</v>
      </c>
      <c r="AW54" s="156" t="str">
        <f t="shared" si="28"/>
        <v>GREGOR KELLING</v>
      </c>
      <c r="AX54" s="156" t="str">
        <f t="shared" si="29"/>
        <v>LUKE SHERLOCK?</v>
      </c>
    </row>
    <row r="55" spans="1:50" s="153" customFormat="1" ht="24.95" customHeight="1">
      <c r="A55" s="224" t="s">
        <v>366</v>
      </c>
      <c r="B55" s="154">
        <v>8</v>
      </c>
      <c r="C55" s="154"/>
      <c r="D55" s="150"/>
      <c r="E55" s="151"/>
      <c r="F55" s="150" t="s">
        <v>0</v>
      </c>
      <c r="G55" s="151"/>
      <c r="H55" s="150" t="s">
        <v>1</v>
      </c>
      <c r="I55" s="151"/>
      <c r="J55" s="150"/>
      <c r="K55" s="151"/>
      <c r="L55" s="150"/>
      <c r="M55" s="154" t="s">
        <v>1</v>
      </c>
      <c r="N55" s="150">
        <v>1</v>
      </c>
      <c r="O55" s="234"/>
      <c r="P55" s="225" t="s">
        <v>520</v>
      </c>
      <c r="Q55" s="154">
        <v>5</v>
      </c>
      <c r="R55" s="150"/>
      <c r="S55" s="151"/>
      <c r="T55" s="150"/>
      <c r="U55" s="151"/>
      <c r="V55" s="150" t="s">
        <v>0</v>
      </c>
      <c r="W55" s="151" t="s">
        <v>0</v>
      </c>
      <c r="X55" s="150"/>
      <c r="Y55" s="151"/>
      <c r="Z55" s="150"/>
      <c r="AA55" s="151" t="s">
        <v>0</v>
      </c>
      <c r="AB55" s="150"/>
      <c r="AC55" s="151">
        <v>2</v>
      </c>
      <c r="AD55" s="234"/>
      <c r="AE55" s="225" t="s">
        <v>369</v>
      </c>
      <c r="AF55" s="154">
        <v>5</v>
      </c>
      <c r="AG55" s="150"/>
      <c r="AH55" s="151"/>
      <c r="AI55" s="150"/>
      <c r="AJ55" s="151"/>
      <c r="AK55" s="150"/>
      <c r="AL55" s="151" t="s">
        <v>0</v>
      </c>
      <c r="AM55" s="150"/>
      <c r="AN55" s="151"/>
      <c r="AO55" s="150" t="s">
        <v>1</v>
      </c>
      <c r="AP55" s="151" t="s">
        <v>0</v>
      </c>
      <c r="AQ55" s="236"/>
      <c r="AR55" s="151"/>
      <c r="AS55" s="150">
        <v>4</v>
      </c>
      <c r="AT55" s="234"/>
      <c r="AU55" s="152"/>
      <c r="AV55" s="156" t="str">
        <f t="shared" si="27"/>
        <v>OLIVER SAMMONS</v>
      </c>
      <c r="AW55" s="156" t="str">
        <f t="shared" si="28"/>
        <v>MICHAL QUINN</v>
      </c>
      <c r="AX55" s="156" t="str">
        <f t="shared" si="29"/>
        <v>ALFIE ROWETT</v>
      </c>
    </row>
    <row r="56" spans="1:50" s="153" customFormat="1" ht="24.95" customHeight="1">
      <c r="A56" s="224" t="s">
        <v>517</v>
      </c>
      <c r="B56" s="154" t="s">
        <v>437</v>
      </c>
      <c r="C56" s="154"/>
      <c r="D56" s="150" t="s">
        <v>1</v>
      </c>
      <c r="E56" s="151"/>
      <c r="F56" s="150"/>
      <c r="G56" s="151"/>
      <c r="H56" s="150"/>
      <c r="I56" s="151" t="s">
        <v>416</v>
      </c>
      <c r="J56" s="150"/>
      <c r="K56" s="151"/>
      <c r="L56" s="150"/>
      <c r="M56" s="154"/>
      <c r="N56" s="150"/>
      <c r="O56" s="234"/>
      <c r="P56" s="225" t="s">
        <v>522</v>
      </c>
      <c r="Q56" s="154">
        <v>6</v>
      </c>
      <c r="R56" s="150"/>
      <c r="S56" s="151"/>
      <c r="T56" s="150"/>
      <c r="U56" s="151"/>
      <c r="V56" s="150"/>
      <c r="W56" s="151" t="s">
        <v>1</v>
      </c>
      <c r="X56" s="150" t="s">
        <v>0</v>
      </c>
      <c r="Y56" s="151"/>
      <c r="Z56" s="150"/>
      <c r="AA56" s="151" t="s">
        <v>1</v>
      </c>
      <c r="AB56" s="150"/>
      <c r="AC56" s="151">
        <v>1</v>
      </c>
      <c r="AD56" s="234"/>
      <c r="AE56" s="225"/>
      <c r="AF56" s="154">
        <v>6</v>
      </c>
      <c r="AG56" s="150"/>
      <c r="AH56" s="151"/>
      <c r="AI56" s="150"/>
      <c r="AJ56" s="151"/>
      <c r="AK56" s="150"/>
      <c r="AL56" s="151"/>
      <c r="AM56" s="150"/>
      <c r="AN56" s="151"/>
      <c r="AO56" s="150"/>
      <c r="AP56" s="151"/>
      <c r="AQ56" s="236"/>
      <c r="AR56" s="151"/>
      <c r="AS56" s="150"/>
      <c r="AT56" s="234"/>
      <c r="AU56" s="152"/>
      <c r="AV56" s="156" t="str">
        <f t="shared" si="27"/>
        <v>BLAINE CARPENTER</v>
      </c>
      <c r="AW56" s="156" t="str">
        <f t="shared" si="28"/>
        <v>BAILEY MOULTON</v>
      </c>
      <c r="AX56" s="156">
        <f t="shared" si="29"/>
        <v>0</v>
      </c>
    </row>
    <row r="57" spans="1:50" s="153" customFormat="1" ht="24.95" customHeight="1">
      <c r="A57" s="224" t="s">
        <v>521</v>
      </c>
      <c r="B57" s="154" t="s">
        <v>437</v>
      </c>
      <c r="C57" s="154"/>
      <c r="D57" s="150"/>
      <c r="E57" s="151"/>
      <c r="F57" s="150"/>
      <c r="G57" s="151"/>
      <c r="H57" s="150"/>
      <c r="I57" s="151" t="s">
        <v>1</v>
      </c>
      <c r="J57" s="150"/>
      <c r="K57" s="151"/>
      <c r="L57" s="150" t="s">
        <v>416</v>
      </c>
      <c r="M57" s="154"/>
      <c r="N57" s="150"/>
      <c r="O57" s="234"/>
      <c r="P57" s="223" t="s">
        <v>524</v>
      </c>
      <c r="Q57" s="154">
        <v>7</v>
      </c>
      <c r="R57" s="150" t="s">
        <v>416</v>
      </c>
      <c r="S57" s="151"/>
      <c r="T57" s="150"/>
      <c r="U57" s="151"/>
      <c r="V57" s="150"/>
      <c r="W57" s="151" t="s">
        <v>416</v>
      </c>
      <c r="X57" s="150"/>
      <c r="Y57" s="151"/>
      <c r="Z57" s="150" t="s">
        <v>416</v>
      </c>
      <c r="AA57" s="151"/>
      <c r="AB57" s="150"/>
      <c r="AC57" s="151"/>
      <c r="AD57" s="234"/>
      <c r="AE57" s="225"/>
      <c r="AF57" s="154">
        <v>7</v>
      </c>
      <c r="AG57" s="150"/>
      <c r="AH57" s="151"/>
      <c r="AI57" s="150"/>
      <c r="AJ57" s="151"/>
      <c r="AK57" s="150"/>
      <c r="AL57" s="151"/>
      <c r="AM57" s="150"/>
      <c r="AN57" s="151"/>
      <c r="AO57" s="150"/>
      <c r="AP57" s="151"/>
      <c r="AQ57" s="236"/>
      <c r="AR57" s="151"/>
      <c r="AS57" s="150"/>
      <c r="AT57" s="234"/>
      <c r="AU57" s="152"/>
      <c r="AV57" s="156" t="str">
        <f t="shared" si="27"/>
        <v>OSCAR MOYAERT</v>
      </c>
      <c r="AW57" s="156" t="str">
        <f t="shared" si="28"/>
        <v>ZACH DESILVA</v>
      </c>
      <c r="AX57" s="156">
        <f t="shared" si="29"/>
        <v>0</v>
      </c>
    </row>
    <row r="58" spans="1:50" s="153" customFormat="1" ht="24.95" customHeight="1">
      <c r="A58" s="224" t="s">
        <v>523</v>
      </c>
      <c r="B58" s="154" t="s">
        <v>437</v>
      </c>
      <c r="C58" s="154"/>
      <c r="D58" s="150"/>
      <c r="E58" s="151"/>
      <c r="F58" s="150"/>
      <c r="G58" s="151"/>
      <c r="H58" s="150"/>
      <c r="I58" s="151" t="s">
        <v>416</v>
      </c>
      <c r="J58" s="150"/>
      <c r="K58" s="151"/>
      <c r="L58" s="150" t="s">
        <v>416</v>
      </c>
      <c r="M58" s="154"/>
      <c r="N58" s="150"/>
      <c r="O58" s="234"/>
      <c r="P58" s="223" t="s">
        <v>525</v>
      </c>
      <c r="Q58" s="154">
        <v>8</v>
      </c>
      <c r="R58" s="150"/>
      <c r="S58" s="151"/>
      <c r="T58" s="150"/>
      <c r="U58" s="151"/>
      <c r="V58" s="150" t="s">
        <v>1</v>
      </c>
      <c r="W58" s="151"/>
      <c r="X58" s="150" t="s">
        <v>1</v>
      </c>
      <c r="Y58" s="151"/>
      <c r="Z58" s="150"/>
      <c r="AA58" s="151"/>
      <c r="AB58" s="150" t="s">
        <v>0</v>
      </c>
      <c r="AC58" s="151"/>
      <c r="AD58" s="234"/>
      <c r="AE58" s="223"/>
      <c r="AF58" s="154">
        <v>8</v>
      </c>
      <c r="AG58" s="150"/>
      <c r="AH58" s="151"/>
      <c r="AI58" s="150"/>
      <c r="AJ58" s="151"/>
      <c r="AK58" s="150"/>
      <c r="AL58" s="151"/>
      <c r="AM58" s="150"/>
      <c r="AN58" s="151"/>
      <c r="AO58" s="150"/>
      <c r="AP58" s="151"/>
      <c r="AQ58" s="236"/>
      <c r="AR58" s="151"/>
      <c r="AS58" s="150"/>
      <c r="AT58" s="234"/>
      <c r="AU58" s="152"/>
      <c r="AV58" s="156" t="str">
        <f t="shared" si="27"/>
        <v>JAMAL MOURSSALI</v>
      </c>
      <c r="AW58" s="156" t="str">
        <f t="shared" si="28"/>
        <v>FELIX CLARKE</v>
      </c>
      <c r="AX58" s="156">
        <f t="shared" si="29"/>
        <v>0</v>
      </c>
    </row>
    <row r="59" spans="1:50" s="153" customFormat="1" ht="24.95" customHeight="1">
      <c r="A59" s="224"/>
      <c r="B59" s="154">
        <v>9</v>
      </c>
      <c r="C59" s="154"/>
      <c r="D59" s="150"/>
      <c r="E59" s="151"/>
      <c r="F59" s="150"/>
      <c r="G59" s="151"/>
      <c r="H59" s="150"/>
      <c r="I59" s="151"/>
      <c r="J59" s="150"/>
      <c r="K59" s="151"/>
      <c r="L59" s="150"/>
      <c r="M59" s="154"/>
      <c r="N59" s="150"/>
      <c r="O59" s="234"/>
      <c r="P59" s="223"/>
      <c r="Q59" s="154">
        <v>9</v>
      </c>
      <c r="R59" s="150"/>
      <c r="S59" s="151"/>
      <c r="T59" s="150"/>
      <c r="U59" s="151"/>
      <c r="V59" s="150"/>
      <c r="W59" s="151"/>
      <c r="X59" s="150"/>
      <c r="Y59" s="151"/>
      <c r="Z59" s="150"/>
      <c r="AA59" s="151"/>
      <c r="AB59" s="150"/>
      <c r="AC59" s="151"/>
      <c r="AD59" s="234"/>
      <c r="AE59" s="223"/>
      <c r="AF59" s="154">
        <v>9</v>
      </c>
      <c r="AG59" s="150"/>
      <c r="AH59" s="151"/>
      <c r="AI59" s="150"/>
      <c r="AJ59" s="151"/>
      <c r="AK59" s="150"/>
      <c r="AL59" s="151"/>
      <c r="AM59" s="150"/>
      <c r="AN59" s="151"/>
      <c r="AO59" s="150"/>
      <c r="AP59" s="151"/>
      <c r="AQ59" s="236"/>
      <c r="AR59" s="151"/>
      <c r="AS59" s="150"/>
      <c r="AT59" s="234"/>
      <c r="AU59" s="152"/>
      <c r="AV59" s="156">
        <f t="shared" si="27"/>
        <v>0</v>
      </c>
      <c r="AW59" s="156">
        <f t="shared" si="28"/>
        <v>0</v>
      </c>
      <c r="AX59" s="156">
        <f t="shared" si="29"/>
        <v>0</v>
      </c>
    </row>
    <row r="60" spans="1:50" s="153" customFormat="1" ht="24.95" customHeight="1">
      <c r="A60" s="224"/>
      <c r="B60" s="154"/>
      <c r="C60" s="154"/>
      <c r="D60" s="150"/>
      <c r="E60" s="151"/>
      <c r="F60" s="150"/>
      <c r="G60" s="151"/>
      <c r="H60" s="150"/>
      <c r="I60" s="151"/>
      <c r="J60" s="150"/>
      <c r="K60" s="151"/>
      <c r="L60" s="150"/>
      <c r="M60" s="151"/>
      <c r="N60" s="150"/>
      <c r="O60" s="234"/>
      <c r="P60" s="223"/>
      <c r="Q60" s="154"/>
      <c r="R60" s="150"/>
      <c r="S60" s="151"/>
      <c r="T60" s="150"/>
      <c r="U60" s="151"/>
      <c r="V60" s="150"/>
      <c r="W60" s="151"/>
      <c r="X60" s="150"/>
      <c r="Y60" s="151"/>
      <c r="Z60" s="150"/>
      <c r="AA60" s="151"/>
      <c r="AB60" s="150"/>
      <c r="AC60" s="151"/>
      <c r="AD60" s="234"/>
      <c r="AE60" s="223"/>
      <c r="AF60" s="154"/>
      <c r="AG60" s="150"/>
      <c r="AH60" s="151"/>
      <c r="AI60" s="150"/>
      <c r="AJ60" s="151"/>
      <c r="AK60" s="150"/>
      <c r="AL60" s="151"/>
      <c r="AM60" s="150"/>
      <c r="AN60" s="151"/>
      <c r="AO60" s="150"/>
      <c r="AP60" s="151"/>
      <c r="AQ60" s="236"/>
      <c r="AR60" s="151"/>
      <c r="AS60" s="150"/>
      <c r="AT60" s="234"/>
      <c r="AU60" s="152"/>
      <c r="AV60" s="156">
        <f t="shared" si="27"/>
        <v>0</v>
      </c>
      <c r="AW60" s="156">
        <f t="shared" si="28"/>
        <v>0</v>
      </c>
      <c r="AX60" s="156">
        <f t="shared" si="29"/>
        <v>0</v>
      </c>
    </row>
    <row r="61" spans="1:50" s="153" customFormat="1" ht="24.95" customHeight="1">
      <c r="A61" s="224"/>
      <c r="B61" s="154"/>
      <c r="C61" s="154"/>
      <c r="D61" s="150"/>
      <c r="E61" s="151"/>
      <c r="F61" s="150"/>
      <c r="G61" s="151"/>
      <c r="H61" s="150"/>
      <c r="I61" s="151"/>
      <c r="J61" s="150"/>
      <c r="K61" s="151"/>
      <c r="L61" s="150"/>
      <c r="M61" s="151"/>
      <c r="N61" s="150"/>
      <c r="O61" s="234"/>
      <c r="P61" s="223"/>
      <c r="Q61" s="154"/>
      <c r="R61" s="150"/>
      <c r="S61" s="151"/>
      <c r="T61" s="150"/>
      <c r="U61" s="151"/>
      <c r="V61" s="150"/>
      <c r="W61" s="151"/>
      <c r="X61" s="150"/>
      <c r="Y61" s="151"/>
      <c r="Z61" s="150"/>
      <c r="AA61" s="151"/>
      <c r="AB61" s="150"/>
      <c r="AC61" s="151"/>
      <c r="AD61" s="234"/>
      <c r="AE61" s="223"/>
      <c r="AF61" s="154"/>
      <c r="AG61" s="150"/>
      <c r="AH61" s="151"/>
      <c r="AI61" s="150"/>
      <c r="AJ61" s="151"/>
      <c r="AK61" s="150"/>
      <c r="AL61" s="151"/>
      <c r="AM61" s="150"/>
      <c r="AN61" s="151"/>
      <c r="AO61" s="150"/>
      <c r="AP61" s="151"/>
      <c r="AQ61" s="236"/>
      <c r="AR61" s="151"/>
      <c r="AS61" s="150"/>
      <c r="AT61" s="234"/>
      <c r="AU61" s="152"/>
      <c r="AV61" s="156">
        <f t="shared" si="27"/>
        <v>0</v>
      </c>
      <c r="AW61" s="156">
        <f t="shared" si="28"/>
        <v>0</v>
      </c>
      <c r="AX61" s="156">
        <f t="shared" si="29"/>
        <v>0</v>
      </c>
    </row>
    <row r="62" spans="1:50" s="153" customFormat="1" ht="24.95" customHeight="1">
      <c r="A62" s="224"/>
      <c r="B62" s="154"/>
      <c r="C62" s="154"/>
      <c r="D62" s="150"/>
      <c r="E62" s="151"/>
      <c r="F62" s="150"/>
      <c r="G62" s="151"/>
      <c r="H62" s="150"/>
      <c r="I62" s="151"/>
      <c r="J62" s="150"/>
      <c r="K62" s="151"/>
      <c r="L62" s="150"/>
      <c r="M62" s="151"/>
      <c r="N62" s="150"/>
      <c r="O62" s="234"/>
      <c r="P62" s="223"/>
      <c r="Q62" s="154"/>
      <c r="R62" s="150"/>
      <c r="S62" s="151"/>
      <c r="T62" s="150"/>
      <c r="U62" s="151"/>
      <c r="V62" s="150"/>
      <c r="W62" s="151"/>
      <c r="X62" s="150"/>
      <c r="Y62" s="151"/>
      <c r="Z62" s="150"/>
      <c r="AA62" s="151"/>
      <c r="AB62" s="150"/>
      <c r="AC62" s="151"/>
      <c r="AD62" s="234"/>
      <c r="AE62" s="223"/>
      <c r="AF62" s="154"/>
      <c r="AG62" s="150"/>
      <c r="AH62" s="151"/>
      <c r="AI62" s="150"/>
      <c r="AJ62" s="151"/>
      <c r="AK62" s="150"/>
      <c r="AL62" s="151"/>
      <c r="AM62" s="150"/>
      <c r="AN62" s="151"/>
      <c r="AO62" s="150"/>
      <c r="AP62" s="151"/>
      <c r="AQ62" s="236"/>
      <c r="AR62" s="151"/>
      <c r="AS62" s="150"/>
      <c r="AT62" s="234"/>
      <c r="AU62" s="152"/>
      <c r="AV62" s="156">
        <f t="shared" si="27"/>
        <v>0</v>
      </c>
      <c r="AW62" s="156">
        <f t="shared" si="28"/>
        <v>0</v>
      </c>
      <c r="AX62" s="156">
        <f t="shared" si="29"/>
        <v>0</v>
      </c>
    </row>
    <row r="63" spans="1:50" s="153" customFormat="1" ht="24.95" customHeight="1">
      <c r="A63" s="224"/>
      <c r="B63" s="154"/>
      <c r="C63" s="154"/>
      <c r="D63" s="150"/>
      <c r="E63" s="151"/>
      <c r="F63" s="150"/>
      <c r="G63" s="151"/>
      <c r="H63" s="150"/>
      <c r="I63" s="151"/>
      <c r="J63" s="150"/>
      <c r="K63" s="151"/>
      <c r="L63" s="150"/>
      <c r="M63" s="151"/>
      <c r="N63" s="150"/>
      <c r="O63" s="234"/>
      <c r="P63" s="223"/>
      <c r="Q63" s="154"/>
      <c r="R63" s="150"/>
      <c r="S63" s="151"/>
      <c r="T63" s="150"/>
      <c r="U63" s="151"/>
      <c r="V63" s="150"/>
      <c r="W63" s="151"/>
      <c r="X63" s="150"/>
      <c r="Y63" s="151"/>
      <c r="Z63" s="150"/>
      <c r="AA63" s="151"/>
      <c r="AB63" s="150"/>
      <c r="AC63" s="151"/>
      <c r="AD63" s="234"/>
      <c r="AE63" s="223"/>
      <c r="AF63" s="154"/>
      <c r="AG63" s="150"/>
      <c r="AH63" s="151"/>
      <c r="AI63" s="150"/>
      <c r="AJ63" s="151"/>
      <c r="AK63" s="150"/>
      <c r="AL63" s="151"/>
      <c r="AM63" s="150"/>
      <c r="AN63" s="151"/>
      <c r="AO63" s="150"/>
      <c r="AP63" s="151"/>
      <c r="AQ63" s="236"/>
      <c r="AR63" s="151"/>
      <c r="AS63" s="150"/>
      <c r="AT63" s="234"/>
      <c r="AU63" s="152"/>
      <c r="AV63" s="156">
        <f t="shared" si="27"/>
        <v>0</v>
      </c>
      <c r="AW63" s="156">
        <f t="shared" si="28"/>
        <v>0</v>
      </c>
      <c r="AX63" s="156">
        <f t="shared" si="29"/>
        <v>0</v>
      </c>
    </row>
    <row r="64" spans="1:50" s="153" customFormat="1" ht="24.95" customHeight="1">
      <c r="A64" s="224"/>
      <c r="B64" s="154"/>
      <c r="C64" s="154"/>
      <c r="D64" s="150"/>
      <c r="E64" s="151"/>
      <c r="F64" s="150"/>
      <c r="G64" s="151"/>
      <c r="H64" s="150"/>
      <c r="I64" s="151"/>
      <c r="J64" s="150"/>
      <c r="K64" s="151"/>
      <c r="L64" s="150"/>
      <c r="M64" s="154"/>
      <c r="N64" s="150"/>
      <c r="O64" s="234"/>
      <c r="P64" s="223"/>
      <c r="Q64" s="154"/>
      <c r="R64" s="150"/>
      <c r="S64" s="151"/>
      <c r="T64" s="150"/>
      <c r="U64" s="151"/>
      <c r="V64" s="150"/>
      <c r="W64" s="151"/>
      <c r="X64" s="150"/>
      <c r="Y64" s="151"/>
      <c r="Z64" s="150"/>
      <c r="AA64" s="151"/>
      <c r="AB64" s="150"/>
      <c r="AC64" s="151"/>
      <c r="AD64" s="234"/>
      <c r="AE64" s="223"/>
      <c r="AF64" s="154"/>
      <c r="AG64" s="150"/>
      <c r="AH64" s="151"/>
      <c r="AI64" s="150"/>
      <c r="AJ64" s="151"/>
      <c r="AK64" s="150"/>
      <c r="AL64" s="151"/>
      <c r="AM64" s="150"/>
      <c r="AN64" s="151"/>
      <c r="AO64" s="150"/>
      <c r="AP64" s="151"/>
      <c r="AQ64" s="236"/>
      <c r="AR64" s="151"/>
      <c r="AS64" s="150"/>
      <c r="AT64" s="234"/>
      <c r="AU64" s="152"/>
      <c r="AV64" s="156">
        <f t="shared" si="27"/>
        <v>0</v>
      </c>
      <c r="AW64" s="156">
        <f t="shared" si="28"/>
        <v>0</v>
      </c>
      <c r="AX64" s="156">
        <f t="shared" si="29"/>
        <v>0</v>
      </c>
    </row>
    <row r="65" spans="1:50" s="153" customFormat="1" ht="24.95" customHeight="1">
      <c r="A65" s="224"/>
      <c r="B65" s="154"/>
      <c r="C65" s="154"/>
      <c r="D65" s="150"/>
      <c r="E65" s="151"/>
      <c r="F65" s="150"/>
      <c r="G65" s="151"/>
      <c r="H65" s="150"/>
      <c r="I65" s="151"/>
      <c r="J65" s="150"/>
      <c r="K65" s="151"/>
      <c r="L65" s="150"/>
      <c r="M65" s="154"/>
      <c r="N65" s="150"/>
      <c r="O65" s="234"/>
      <c r="P65" s="223"/>
      <c r="Q65" s="154"/>
      <c r="R65" s="150"/>
      <c r="S65" s="151"/>
      <c r="T65" s="150"/>
      <c r="U65" s="151"/>
      <c r="V65" s="150"/>
      <c r="W65" s="151"/>
      <c r="X65" s="150"/>
      <c r="Y65" s="151"/>
      <c r="Z65" s="150"/>
      <c r="AA65" s="151"/>
      <c r="AB65" s="150"/>
      <c r="AC65" s="151"/>
      <c r="AD65" s="234"/>
      <c r="AE65" s="223"/>
      <c r="AF65" s="154"/>
      <c r="AG65" s="150"/>
      <c r="AH65" s="151"/>
      <c r="AI65" s="150"/>
      <c r="AJ65" s="151"/>
      <c r="AK65" s="150"/>
      <c r="AL65" s="151"/>
      <c r="AM65" s="150"/>
      <c r="AN65" s="151"/>
      <c r="AO65" s="150"/>
      <c r="AP65" s="151"/>
      <c r="AQ65" s="236"/>
      <c r="AR65" s="151"/>
      <c r="AS65" s="150"/>
      <c r="AT65" s="234"/>
      <c r="AU65" s="152"/>
      <c r="AV65" s="156">
        <f t="shared" si="27"/>
        <v>0</v>
      </c>
      <c r="AW65" s="156">
        <f t="shared" si="28"/>
        <v>0</v>
      </c>
      <c r="AX65" s="156">
        <f t="shared" si="29"/>
        <v>0</v>
      </c>
    </row>
    <row r="66" spans="1:50" s="153" customFormat="1" ht="24.95" customHeight="1">
      <c r="A66" s="224"/>
      <c r="B66" s="154">
        <v>16</v>
      </c>
      <c r="C66" s="154"/>
      <c r="D66" s="150"/>
      <c r="E66" s="151"/>
      <c r="F66" s="150"/>
      <c r="G66" s="151"/>
      <c r="H66" s="150"/>
      <c r="I66" s="151"/>
      <c r="J66" s="150"/>
      <c r="K66" s="151"/>
      <c r="L66" s="150"/>
      <c r="M66" s="154"/>
      <c r="N66" s="150"/>
      <c r="O66" s="234"/>
      <c r="P66" s="223"/>
      <c r="Q66" s="154">
        <v>16</v>
      </c>
      <c r="R66" s="150"/>
      <c r="S66" s="151"/>
      <c r="T66" s="150"/>
      <c r="U66" s="151"/>
      <c r="V66" s="150"/>
      <c r="W66" s="151"/>
      <c r="X66" s="150"/>
      <c r="Y66" s="151"/>
      <c r="Z66" s="150"/>
      <c r="AA66" s="151"/>
      <c r="AB66" s="150"/>
      <c r="AC66" s="151"/>
      <c r="AD66" s="234"/>
      <c r="AE66" s="468" t="s">
        <v>438</v>
      </c>
      <c r="AF66" s="469"/>
      <c r="AG66" s="150"/>
      <c r="AH66" s="151"/>
      <c r="AI66" s="150"/>
      <c r="AJ66" s="151"/>
      <c r="AK66" s="150"/>
      <c r="AL66" s="151"/>
      <c r="AM66" s="150"/>
      <c r="AN66" s="151"/>
      <c r="AO66" s="150"/>
      <c r="AP66" s="151"/>
      <c r="AQ66" s="236"/>
      <c r="AR66" s="151"/>
      <c r="AS66" s="150"/>
      <c r="AT66" s="234"/>
      <c r="AU66" s="152"/>
      <c r="AV66" s="156">
        <f t="shared" si="27"/>
        <v>0</v>
      </c>
      <c r="AW66" s="156">
        <f t="shared" si="28"/>
        <v>0</v>
      </c>
      <c r="AX66" s="156" t="str">
        <f t="shared" si="29"/>
        <v>U20 ns guests</v>
      </c>
    </row>
    <row r="67" spans="1:50" s="153" customFormat="1" ht="24.95" customHeight="1">
      <c r="A67" s="224"/>
      <c r="B67" s="154">
        <v>17</v>
      </c>
      <c r="C67" s="154"/>
      <c r="D67" s="150"/>
      <c r="E67" s="151"/>
      <c r="F67" s="150"/>
      <c r="G67" s="151"/>
      <c r="H67" s="150"/>
      <c r="I67" s="151"/>
      <c r="J67" s="150"/>
      <c r="K67" s="151"/>
      <c r="L67" s="150"/>
      <c r="M67" s="154"/>
      <c r="N67" s="150"/>
      <c r="O67" s="234"/>
      <c r="P67" s="223"/>
      <c r="Q67" s="154">
        <v>17</v>
      </c>
      <c r="R67" s="150"/>
      <c r="S67" s="151"/>
      <c r="T67" s="150"/>
      <c r="U67" s="151"/>
      <c r="V67" s="150"/>
      <c r="W67" s="151"/>
      <c r="X67" s="150"/>
      <c r="Y67" s="151"/>
      <c r="Z67" s="150"/>
      <c r="AA67" s="151"/>
      <c r="AB67" s="150"/>
      <c r="AC67" s="151"/>
      <c r="AD67" s="234"/>
      <c r="AE67" s="470"/>
      <c r="AF67" s="471"/>
      <c r="AG67" s="150"/>
      <c r="AH67" s="151"/>
      <c r="AI67" s="150"/>
      <c r="AJ67" s="151"/>
      <c r="AK67" s="150"/>
      <c r="AL67" s="151"/>
      <c r="AM67" s="150"/>
      <c r="AN67" s="237"/>
      <c r="AO67" s="239"/>
      <c r="AP67" s="237"/>
      <c r="AQ67" s="240"/>
      <c r="AR67" s="237"/>
      <c r="AS67" s="239"/>
      <c r="AT67" s="234"/>
      <c r="AU67" s="152"/>
      <c r="AV67" s="156">
        <f t="shared" si="27"/>
        <v>0</v>
      </c>
      <c r="AW67" s="156">
        <f t="shared" si="28"/>
        <v>0</v>
      </c>
      <c r="AX67" s="156">
        <f t="shared" si="29"/>
        <v>0</v>
      </c>
    </row>
    <row r="68" spans="1:50" s="153" customFormat="1" ht="24.95" customHeight="1">
      <c r="A68" s="224"/>
      <c r="B68" s="154">
        <v>18</v>
      </c>
      <c r="C68" s="154"/>
      <c r="D68" s="150"/>
      <c r="E68" s="151"/>
      <c r="F68" s="150"/>
      <c r="G68" s="151"/>
      <c r="H68" s="150"/>
      <c r="I68" s="151"/>
      <c r="J68" s="150"/>
      <c r="K68" s="151"/>
      <c r="L68" s="150"/>
      <c r="M68" s="154"/>
      <c r="N68" s="150"/>
      <c r="O68" s="234"/>
      <c r="P68" s="223"/>
      <c r="Q68" s="154">
        <v>18</v>
      </c>
      <c r="R68" s="150"/>
      <c r="S68" s="151"/>
      <c r="T68" s="150"/>
      <c r="U68" s="151"/>
      <c r="V68" s="150"/>
      <c r="W68" s="151"/>
      <c r="X68" s="150"/>
      <c r="Y68" s="151"/>
      <c r="Z68" s="150"/>
      <c r="AA68" s="151"/>
      <c r="AB68" s="150"/>
      <c r="AC68" s="151"/>
      <c r="AD68" s="234"/>
      <c r="AE68" s="223"/>
      <c r="AF68" s="154">
        <v>1</v>
      </c>
      <c r="AG68" s="150"/>
      <c r="AH68" s="151"/>
      <c r="AI68" s="150"/>
      <c r="AJ68" s="151"/>
      <c r="AK68" s="150"/>
      <c r="AL68" s="151"/>
      <c r="AM68" s="150"/>
      <c r="AN68" s="151"/>
      <c r="AO68" s="150"/>
      <c r="AP68" s="151"/>
      <c r="AQ68" s="236"/>
      <c r="AR68" s="151"/>
      <c r="AS68" s="150"/>
      <c r="AT68" s="259"/>
      <c r="AU68" s="152"/>
      <c r="AV68" s="156">
        <f t="shared" si="27"/>
        <v>0</v>
      </c>
      <c r="AW68" s="156">
        <f t="shared" si="28"/>
        <v>0</v>
      </c>
      <c r="AX68" s="156">
        <f t="shared" si="29"/>
        <v>0</v>
      </c>
    </row>
    <row r="69" spans="1:50" s="153" customFormat="1" ht="24.95" customHeight="1">
      <c r="A69" s="224"/>
      <c r="B69" s="154">
        <v>19</v>
      </c>
      <c r="C69" s="154"/>
      <c r="D69" s="150"/>
      <c r="E69" s="151"/>
      <c r="F69" s="150"/>
      <c r="G69" s="151"/>
      <c r="H69" s="150"/>
      <c r="I69" s="151"/>
      <c r="J69" s="150"/>
      <c r="K69" s="151"/>
      <c r="L69" s="150"/>
      <c r="M69" s="154"/>
      <c r="N69" s="150"/>
      <c r="O69" s="234"/>
      <c r="P69" s="223"/>
      <c r="Q69" s="154">
        <v>19</v>
      </c>
      <c r="R69" s="150"/>
      <c r="S69" s="151"/>
      <c r="T69" s="150"/>
      <c r="U69" s="151"/>
      <c r="V69" s="150"/>
      <c r="W69" s="151"/>
      <c r="X69" s="150"/>
      <c r="Y69" s="151"/>
      <c r="Z69" s="150"/>
      <c r="AA69" s="151"/>
      <c r="AB69" s="150"/>
      <c r="AC69" s="151"/>
      <c r="AD69" s="234"/>
      <c r="AE69" s="223"/>
      <c r="AF69" s="154">
        <v>2</v>
      </c>
      <c r="AG69" s="150"/>
      <c r="AH69" s="151"/>
      <c r="AI69" s="150"/>
      <c r="AJ69" s="151"/>
      <c r="AK69" s="150"/>
      <c r="AL69" s="151"/>
      <c r="AM69" s="150"/>
      <c r="AN69" s="151"/>
      <c r="AO69" s="150"/>
      <c r="AP69" s="151"/>
      <c r="AQ69" s="236"/>
      <c r="AR69" s="151"/>
      <c r="AS69" s="150"/>
      <c r="AT69" s="259"/>
      <c r="AU69" s="152"/>
      <c r="AV69" s="156">
        <f t="shared" si="27"/>
        <v>0</v>
      </c>
      <c r="AW69" s="156">
        <f t="shared" si="28"/>
        <v>0</v>
      </c>
      <c r="AX69" s="156">
        <f t="shared" si="29"/>
        <v>0</v>
      </c>
    </row>
    <row r="70" spans="1:50" s="153" customFormat="1" ht="24.95" customHeight="1">
      <c r="A70" s="224"/>
      <c r="B70" s="154">
        <v>20</v>
      </c>
      <c r="C70" s="154"/>
      <c r="D70" s="150"/>
      <c r="E70" s="151"/>
      <c r="F70" s="150"/>
      <c r="G70" s="151"/>
      <c r="H70" s="150"/>
      <c r="I70" s="151"/>
      <c r="J70" s="150"/>
      <c r="K70" s="151"/>
      <c r="L70" s="150"/>
      <c r="M70" s="154"/>
      <c r="N70" s="150"/>
      <c r="O70" s="255"/>
      <c r="P70" s="223"/>
      <c r="Q70" s="154">
        <v>20</v>
      </c>
      <c r="R70" s="150"/>
      <c r="S70" s="151"/>
      <c r="T70" s="150"/>
      <c r="U70" s="151"/>
      <c r="V70" s="150"/>
      <c r="W70" s="151"/>
      <c r="X70" s="150"/>
      <c r="Y70" s="151"/>
      <c r="Z70" s="150"/>
      <c r="AA70" s="151"/>
      <c r="AB70" s="150"/>
      <c r="AC70" s="151"/>
      <c r="AD70" s="255"/>
      <c r="AE70" s="223"/>
      <c r="AF70" s="154">
        <v>3</v>
      </c>
      <c r="AG70" s="150"/>
      <c r="AH70" s="151"/>
      <c r="AI70" s="150"/>
      <c r="AJ70" s="151"/>
      <c r="AK70" s="150"/>
      <c r="AL70" s="151"/>
      <c r="AM70" s="150"/>
      <c r="AN70" s="151"/>
      <c r="AO70" s="150"/>
      <c r="AP70" s="151"/>
      <c r="AQ70" s="236"/>
      <c r="AR70" s="151"/>
      <c r="AS70" s="150"/>
      <c r="AT70" s="259"/>
      <c r="AU70" s="152"/>
      <c r="AV70" s="156">
        <f t="shared" si="27"/>
        <v>0</v>
      </c>
      <c r="AW70" s="156">
        <f t="shared" si="28"/>
        <v>0</v>
      </c>
      <c r="AX70" s="156">
        <f t="shared" si="29"/>
        <v>0</v>
      </c>
    </row>
    <row r="71" spans="1:50" s="153" customFormat="1" ht="24.95" customHeight="1">
      <c r="A71" s="224"/>
      <c r="B71" s="154">
        <v>21</v>
      </c>
      <c r="C71" s="154"/>
      <c r="D71" s="150"/>
      <c r="E71" s="151"/>
      <c r="F71" s="150"/>
      <c r="G71" s="151"/>
      <c r="H71" s="150"/>
      <c r="I71" s="151"/>
      <c r="J71" s="150"/>
      <c r="K71" s="151"/>
      <c r="L71" s="150"/>
      <c r="M71" s="154"/>
      <c r="N71" s="150"/>
      <c r="O71" s="255"/>
      <c r="P71" s="223"/>
      <c r="Q71" s="154">
        <v>21</v>
      </c>
      <c r="R71" s="150"/>
      <c r="S71" s="151"/>
      <c r="T71" s="150"/>
      <c r="U71" s="151"/>
      <c r="V71" s="150"/>
      <c r="W71" s="151"/>
      <c r="X71" s="150"/>
      <c r="Y71" s="151"/>
      <c r="Z71" s="150"/>
      <c r="AA71" s="151"/>
      <c r="AB71" s="150"/>
      <c r="AC71" s="151"/>
      <c r="AD71" s="255"/>
      <c r="AE71" s="223"/>
      <c r="AF71" s="154">
        <v>4</v>
      </c>
      <c r="AG71" s="150"/>
      <c r="AH71" s="151"/>
      <c r="AI71" s="150"/>
      <c r="AJ71" s="151"/>
      <c r="AK71" s="150"/>
      <c r="AL71" s="151"/>
      <c r="AM71" s="150"/>
      <c r="AN71" s="151"/>
      <c r="AO71" s="150"/>
      <c r="AP71" s="151"/>
      <c r="AQ71" s="236"/>
      <c r="AR71" s="151"/>
      <c r="AS71" s="150"/>
      <c r="AT71" s="259"/>
      <c r="AU71" s="152"/>
      <c r="AV71" s="156">
        <f t="shared" si="27"/>
        <v>0</v>
      </c>
      <c r="AW71" s="156">
        <f t="shared" si="28"/>
        <v>0</v>
      </c>
      <c r="AX71" s="156">
        <f t="shared" si="29"/>
        <v>0</v>
      </c>
    </row>
    <row r="72" spans="1:50" s="153" customFormat="1" ht="24.95" customHeight="1">
      <c r="A72" s="224"/>
      <c r="B72" s="154">
        <v>22</v>
      </c>
      <c r="C72" s="154"/>
      <c r="D72" s="150"/>
      <c r="E72" s="151"/>
      <c r="F72" s="150"/>
      <c r="G72" s="151"/>
      <c r="H72" s="150"/>
      <c r="I72" s="151"/>
      <c r="J72" s="150"/>
      <c r="K72" s="151"/>
      <c r="L72" s="150"/>
      <c r="M72" s="154"/>
      <c r="N72" s="150"/>
      <c r="O72" s="255"/>
      <c r="P72" s="223"/>
      <c r="Q72" s="154">
        <v>22</v>
      </c>
      <c r="R72" s="150"/>
      <c r="S72" s="151"/>
      <c r="T72" s="150"/>
      <c r="U72" s="151"/>
      <c r="V72" s="150"/>
      <c r="W72" s="151"/>
      <c r="X72" s="150"/>
      <c r="Y72" s="151"/>
      <c r="Z72" s="150"/>
      <c r="AA72" s="151"/>
      <c r="AB72" s="150"/>
      <c r="AC72" s="151"/>
      <c r="AD72" s="255"/>
      <c r="AE72" s="223"/>
      <c r="AF72" s="154">
        <v>5</v>
      </c>
      <c r="AG72" s="150"/>
      <c r="AH72" s="151"/>
      <c r="AI72" s="150"/>
      <c r="AJ72" s="151"/>
      <c r="AK72" s="150"/>
      <c r="AL72" s="151"/>
      <c r="AM72" s="150"/>
      <c r="AN72" s="151"/>
      <c r="AO72" s="150"/>
      <c r="AP72" s="151"/>
      <c r="AQ72" s="236"/>
      <c r="AR72" s="151"/>
      <c r="AS72" s="150"/>
      <c r="AT72" s="259"/>
      <c r="AU72" s="152"/>
      <c r="AV72" s="156">
        <f t="shared" si="27"/>
        <v>0</v>
      </c>
      <c r="AW72" s="156">
        <f t="shared" si="28"/>
        <v>0</v>
      </c>
      <c r="AX72" s="156">
        <f t="shared" si="29"/>
        <v>0</v>
      </c>
    </row>
    <row r="73" spans="1:50" s="153" customFormat="1" ht="24.95" customHeight="1">
      <c r="A73" s="224"/>
      <c r="B73" s="154">
        <v>23</v>
      </c>
      <c r="C73" s="154"/>
      <c r="D73" s="150"/>
      <c r="E73" s="151"/>
      <c r="F73" s="150"/>
      <c r="G73" s="151"/>
      <c r="H73" s="150"/>
      <c r="I73" s="151"/>
      <c r="J73" s="150"/>
      <c r="K73" s="151"/>
      <c r="L73" s="150"/>
      <c r="M73" s="154"/>
      <c r="N73" s="150"/>
      <c r="O73" s="255"/>
      <c r="P73" s="223"/>
      <c r="Q73" s="154">
        <v>23</v>
      </c>
      <c r="R73" s="150"/>
      <c r="S73" s="151"/>
      <c r="T73" s="150"/>
      <c r="U73" s="151"/>
      <c r="V73" s="150"/>
      <c r="W73" s="151"/>
      <c r="X73" s="150"/>
      <c r="Y73" s="151"/>
      <c r="Z73" s="150"/>
      <c r="AA73" s="151"/>
      <c r="AB73" s="150"/>
      <c r="AC73" s="151"/>
      <c r="AD73" s="255"/>
      <c r="AE73" s="223"/>
      <c r="AF73" s="154">
        <v>6</v>
      </c>
      <c r="AG73" s="150"/>
      <c r="AH73" s="151"/>
      <c r="AI73" s="150"/>
      <c r="AJ73" s="151"/>
      <c r="AK73" s="150"/>
      <c r="AL73" s="151"/>
      <c r="AM73" s="150"/>
      <c r="AN73" s="151"/>
      <c r="AO73" s="150"/>
      <c r="AP73" s="151"/>
      <c r="AQ73" s="236"/>
      <c r="AR73" s="151"/>
      <c r="AS73" s="150"/>
      <c r="AT73" s="259"/>
      <c r="AU73" s="152"/>
      <c r="AV73" s="156">
        <f t="shared" si="27"/>
        <v>0</v>
      </c>
      <c r="AW73" s="156">
        <f t="shared" si="28"/>
        <v>0</v>
      </c>
      <c r="AX73" s="156">
        <f t="shared" si="29"/>
        <v>0</v>
      </c>
    </row>
    <row r="74" spans="1:50" s="153" customFormat="1" ht="24.95" customHeight="1">
      <c r="A74" s="224"/>
      <c r="B74" s="154">
        <v>24</v>
      </c>
      <c r="C74" s="154"/>
      <c r="D74" s="150"/>
      <c r="E74" s="151"/>
      <c r="F74" s="150"/>
      <c r="G74" s="151"/>
      <c r="H74" s="150"/>
      <c r="I74" s="151"/>
      <c r="J74" s="150"/>
      <c r="K74" s="151"/>
      <c r="L74" s="150"/>
      <c r="M74" s="154"/>
      <c r="N74" s="150"/>
      <c r="O74" s="255"/>
      <c r="P74" s="223"/>
      <c r="Q74" s="154">
        <v>24</v>
      </c>
      <c r="R74" s="150"/>
      <c r="S74" s="151"/>
      <c r="T74" s="150"/>
      <c r="U74" s="151"/>
      <c r="V74" s="150"/>
      <c r="W74" s="151"/>
      <c r="X74" s="150"/>
      <c r="Y74" s="151"/>
      <c r="Z74" s="150"/>
      <c r="AA74" s="151"/>
      <c r="AB74" s="150"/>
      <c r="AC74" s="151"/>
      <c r="AD74" s="255"/>
      <c r="AE74" s="223"/>
      <c r="AF74" s="154">
        <v>7</v>
      </c>
      <c r="AG74" s="150"/>
      <c r="AH74" s="151"/>
      <c r="AI74" s="150"/>
      <c r="AJ74" s="151"/>
      <c r="AK74" s="150"/>
      <c r="AL74" s="151"/>
      <c r="AM74" s="150"/>
      <c r="AN74" s="151"/>
      <c r="AO74" s="150"/>
      <c r="AP74" s="151"/>
      <c r="AQ74" s="236"/>
      <c r="AR74" s="151"/>
      <c r="AS74" s="150"/>
      <c r="AT74" s="259"/>
      <c r="AU74" s="152"/>
      <c r="AV74" s="156">
        <f t="shared" si="27"/>
        <v>0</v>
      </c>
      <c r="AW74" s="156">
        <f t="shared" si="28"/>
        <v>0</v>
      </c>
      <c r="AX74" s="156">
        <f t="shared" si="29"/>
        <v>0</v>
      </c>
    </row>
    <row r="75" spans="1:50" s="153" customFormat="1" ht="24.95" customHeight="1">
      <c r="A75" s="224"/>
      <c r="B75" s="154">
        <v>25</v>
      </c>
      <c r="C75" s="154"/>
      <c r="D75" s="150"/>
      <c r="E75" s="151"/>
      <c r="F75" s="150"/>
      <c r="G75" s="151"/>
      <c r="H75" s="150"/>
      <c r="I75" s="151"/>
      <c r="J75" s="150"/>
      <c r="K75" s="151"/>
      <c r="L75" s="150"/>
      <c r="M75" s="154"/>
      <c r="N75" s="150"/>
      <c r="O75" s="255"/>
      <c r="P75" s="223"/>
      <c r="Q75" s="154">
        <v>25</v>
      </c>
      <c r="R75" s="150"/>
      <c r="S75" s="151"/>
      <c r="T75" s="150"/>
      <c r="U75" s="151"/>
      <c r="V75" s="150"/>
      <c r="W75" s="151"/>
      <c r="X75" s="150"/>
      <c r="Y75" s="151"/>
      <c r="Z75" s="150"/>
      <c r="AA75" s="151"/>
      <c r="AB75" s="150"/>
      <c r="AC75" s="151"/>
      <c r="AD75" s="255"/>
      <c r="AE75" s="223"/>
      <c r="AF75" s="154">
        <v>8</v>
      </c>
      <c r="AG75" s="150"/>
      <c r="AH75" s="151"/>
      <c r="AI75" s="150"/>
      <c r="AJ75" s="151"/>
      <c r="AK75" s="150"/>
      <c r="AL75" s="151"/>
      <c r="AM75" s="150"/>
      <c r="AN75" s="151"/>
      <c r="AO75" s="150"/>
      <c r="AP75" s="151"/>
      <c r="AQ75" s="236"/>
      <c r="AR75" s="151"/>
      <c r="AS75" s="150"/>
      <c r="AT75" s="259"/>
      <c r="AU75" s="152"/>
      <c r="AV75" s="156">
        <f t="shared" si="27"/>
        <v>0</v>
      </c>
      <c r="AW75" s="156">
        <f t="shared" si="28"/>
        <v>0</v>
      </c>
      <c r="AX75" s="156">
        <f t="shared" si="29"/>
        <v>0</v>
      </c>
    </row>
    <row r="76" spans="1:50" s="153" customFormat="1" ht="24.95" customHeight="1">
      <c r="A76" s="479" t="s">
        <v>254</v>
      </c>
      <c r="B76" s="480"/>
      <c r="C76" s="480"/>
      <c r="D76" s="480"/>
      <c r="E76" s="480"/>
      <c r="F76" s="480"/>
      <c r="G76" s="480"/>
      <c r="H76" s="480"/>
      <c r="I76" s="480"/>
      <c r="J76" s="480"/>
      <c r="K76" s="480"/>
      <c r="L76" s="480"/>
      <c r="M76" s="480"/>
      <c r="N76" s="480"/>
      <c r="O76" s="256"/>
      <c r="P76" s="479" t="s">
        <v>255</v>
      </c>
      <c r="Q76" s="480"/>
      <c r="R76" s="480"/>
      <c r="S76" s="480"/>
      <c r="T76" s="480"/>
      <c r="U76" s="480"/>
      <c r="V76" s="480"/>
      <c r="W76" s="480"/>
      <c r="X76" s="480"/>
      <c r="Y76" s="480"/>
      <c r="Z76" s="480"/>
      <c r="AA76" s="480"/>
      <c r="AB76" s="480"/>
      <c r="AC76" s="481"/>
      <c r="AD76" s="256"/>
      <c r="AE76" s="223"/>
      <c r="AF76" s="154">
        <v>9</v>
      </c>
      <c r="AG76" s="150"/>
      <c r="AH76" s="151"/>
      <c r="AI76" s="150"/>
      <c r="AJ76" s="151"/>
      <c r="AK76" s="150"/>
      <c r="AL76" s="151"/>
      <c r="AM76" s="150"/>
      <c r="AN76" s="151"/>
      <c r="AO76" s="150"/>
      <c r="AP76" s="151"/>
      <c r="AQ76" s="236"/>
      <c r="AR76" s="151"/>
      <c r="AS76" s="150"/>
      <c r="AT76" s="260"/>
      <c r="AU76" s="152"/>
      <c r="AV76" s="156" t="str">
        <f t="shared" si="27"/>
        <v>U13 CAN ONLY COMPETE IN EITHER THE 800m OR 1500m</v>
      </c>
      <c r="AW76" s="156" t="str">
        <f t="shared" si="28"/>
        <v>U15 CAN ONLY COMPETE IN EITHER THE 800m OR 1500m</v>
      </c>
      <c r="AX76" s="156">
        <f t="shared" si="29"/>
        <v>0</v>
      </c>
    </row>
    <row r="77" spans="1:50" s="153" customFormat="1" ht="10.5" customHeight="1">
      <c r="A77" s="466" t="s">
        <v>256</v>
      </c>
      <c r="B77" s="466"/>
      <c r="C77" s="466"/>
      <c r="D77" s="466"/>
      <c r="E77" s="466"/>
      <c r="F77" s="466"/>
      <c r="G77" s="466"/>
      <c r="H77" s="466"/>
      <c r="I77" s="466"/>
      <c r="J77" s="466"/>
      <c r="K77" s="466"/>
      <c r="L77" s="466"/>
      <c r="M77" s="466"/>
      <c r="N77" s="466"/>
      <c r="O77" s="466"/>
      <c r="P77" s="466"/>
      <c r="Q77" s="466"/>
      <c r="R77" s="466"/>
      <c r="S77" s="466"/>
      <c r="T77" s="466"/>
      <c r="U77" s="466"/>
      <c r="V77" s="466"/>
      <c r="W77" s="466"/>
      <c r="X77" s="466"/>
      <c r="Y77" s="466"/>
      <c r="Z77" s="466"/>
      <c r="AA77" s="466"/>
      <c r="AB77" s="466"/>
      <c r="AC77" s="466"/>
      <c r="AD77" s="466"/>
      <c r="AE77" s="466"/>
      <c r="AF77" s="466"/>
      <c r="AG77" s="466"/>
      <c r="AH77" s="466"/>
      <c r="AI77" s="466"/>
      <c r="AJ77" s="466"/>
      <c r="AK77" s="466"/>
      <c r="AL77" s="466"/>
      <c r="AM77" s="466"/>
      <c r="AN77" s="466"/>
      <c r="AO77" s="466"/>
      <c r="AP77" s="466"/>
      <c r="AQ77" s="466"/>
      <c r="AR77" s="466"/>
      <c r="AS77" s="466"/>
      <c r="AT77" s="466"/>
      <c r="AU77" s="152"/>
    </row>
    <row r="78" spans="1:50" s="153" customFormat="1" ht="24" customHeight="1">
      <c r="A78" s="467"/>
      <c r="B78" s="467"/>
      <c r="C78" s="467"/>
      <c r="D78" s="467"/>
      <c r="E78" s="467"/>
      <c r="F78" s="467"/>
      <c r="G78" s="467"/>
      <c r="H78" s="467"/>
      <c r="I78" s="467"/>
      <c r="J78" s="467"/>
      <c r="K78" s="467"/>
      <c r="L78" s="467"/>
      <c r="M78" s="467"/>
      <c r="N78" s="467"/>
      <c r="O78" s="467"/>
      <c r="P78" s="467"/>
      <c r="Q78" s="467"/>
      <c r="R78" s="467"/>
      <c r="S78" s="467"/>
      <c r="T78" s="467"/>
      <c r="U78" s="467"/>
      <c r="V78" s="467"/>
      <c r="W78" s="467"/>
      <c r="X78" s="467"/>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152"/>
    </row>
    <row r="79" spans="1:50" s="153" customFormat="1" ht="24" customHeight="1">
      <c r="A79" s="467"/>
      <c r="B79" s="467"/>
      <c r="C79" s="467"/>
      <c r="D79" s="467"/>
      <c r="E79" s="467"/>
      <c r="F79" s="467"/>
      <c r="G79" s="467"/>
      <c r="H79" s="467"/>
      <c r="I79" s="467"/>
      <c r="J79" s="467"/>
      <c r="K79" s="467"/>
      <c r="L79" s="467"/>
      <c r="M79" s="467"/>
      <c r="N79" s="467"/>
      <c r="O79" s="467"/>
      <c r="P79" s="467"/>
      <c r="Q79" s="467"/>
      <c r="R79" s="467"/>
      <c r="S79" s="467"/>
      <c r="T79" s="467"/>
      <c r="U79" s="467"/>
      <c r="V79" s="467"/>
      <c r="W79" s="467"/>
      <c r="X79" s="467"/>
      <c r="Y79" s="467"/>
      <c r="Z79" s="467"/>
      <c r="AA79" s="467"/>
      <c r="AB79" s="467"/>
      <c r="AC79" s="467"/>
      <c r="AD79" s="467"/>
      <c r="AE79" s="467"/>
      <c r="AF79" s="467"/>
      <c r="AG79" s="467"/>
      <c r="AH79" s="467"/>
      <c r="AI79" s="467"/>
      <c r="AJ79" s="467"/>
      <c r="AK79" s="467"/>
      <c r="AL79" s="467"/>
      <c r="AM79" s="467"/>
      <c r="AN79" s="467"/>
      <c r="AO79" s="467"/>
      <c r="AP79" s="467"/>
      <c r="AQ79" s="467"/>
      <c r="AR79" s="467"/>
      <c r="AS79" s="467"/>
      <c r="AT79" s="467"/>
      <c r="AU79" s="155"/>
    </row>
    <row r="80" spans="1:50" s="153" customFormat="1" ht="24" customHeight="1">
      <c r="A80" s="467"/>
      <c r="B80" s="467"/>
      <c r="C80" s="467"/>
      <c r="D80" s="467"/>
      <c r="E80" s="467"/>
      <c r="F80" s="467"/>
      <c r="G80" s="467"/>
      <c r="H80" s="467"/>
      <c r="I80" s="467"/>
      <c r="J80" s="467"/>
      <c r="K80" s="467"/>
      <c r="L80" s="467"/>
      <c r="M80" s="467"/>
      <c r="N80" s="467"/>
      <c r="O80" s="467"/>
      <c r="P80" s="467"/>
      <c r="Q80" s="467"/>
      <c r="R80" s="467"/>
      <c r="S80" s="467"/>
      <c r="T80" s="467"/>
      <c r="U80" s="467"/>
      <c r="V80" s="467"/>
      <c r="W80" s="467"/>
      <c r="X80" s="467"/>
      <c r="Y80" s="467"/>
      <c r="Z80" s="467"/>
      <c r="AA80" s="467"/>
      <c r="AB80" s="467"/>
      <c r="AC80" s="467"/>
      <c r="AD80" s="467"/>
      <c r="AE80" s="467"/>
      <c r="AF80" s="467"/>
      <c r="AG80" s="467"/>
      <c r="AH80" s="467"/>
      <c r="AI80" s="467"/>
      <c r="AJ80" s="467"/>
      <c r="AK80" s="467"/>
      <c r="AL80" s="467"/>
      <c r="AM80" s="467"/>
      <c r="AN80" s="467"/>
      <c r="AO80" s="467"/>
      <c r="AP80" s="467"/>
      <c r="AQ80" s="467"/>
      <c r="AR80" s="467"/>
      <c r="AS80" s="467"/>
      <c r="AT80" s="467"/>
      <c r="AU80" s="155"/>
    </row>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24.95" customHeight="1"/>
    <row r="125" ht="24.95" customHeight="1"/>
    <row r="126" ht="24.95" customHeight="1"/>
    <row r="127" ht="24.95" customHeight="1"/>
    <row r="128" ht="24.95" customHeight="1"/>
    <row r="129" ht="24.95" customHeight="1"/>
    <row r="130" ht="24.95" customHeight="1"/>
    <row r="131" ht="24.95" customHeight="1"/>
    <row r="132" ht="24.95" customHeight="1"/>
    <row r="133" ht="24.95" customHeight="1"/>
    <row r="134" ht="24.95" customHeight="1"/>
    <row r="135" ht="24.95" customHeight="1"/>
    <row r="136" ht="24.95" customHeight="1"/>
    <row r="137" ht="24.95" customHeight="1"/>
    <row r="138" ht="24.95" customHeight="1"/>
    <row r="139" ht="24.95" customHeight="1"/>
    <row r="140" ht="24.95" customHeight="1"/>
    <row r="141" ht="24.95" customHeight="1"/>
    <row r="142" ht="24.95" customHeight="1"/>
    <row r="143" ht="24.95" customHeight="1"/>
    <row r="144" ht="24.95" customHeight="1"/>
    <row r="145" ht="24.95" customHeight="1"/>
    <row r="146" ht="24.95" customHeight="1"/>
    <row r="147" ht="24.95" customHeight="1"/>
    <row r="148" ht="24.95" customHeight="1"/>
    <row r="149" ht="24.95" customHeight="1"/>
    <row r="150" ht="24.95" customHeight="1"/>
    <row r="151" ht="24.95" customHeight="1"/>
    <row r="152" ht="24.95" customHeight="1"/>
    <row r="153" ht="24.95" customHeight="1"/>
    <row r="154" ht="24.95" customHeight="1"/>
    <row r="155" ht="24.95" customHeight="1"/>
    <row r="156" ht="24.95" customHeight="1"/>
    <row r="157" ht="24.95" customHeight="1"/>
    <row r="158" ht="24.95" customHeight="1"/>
    <row r="159" ht="24.95" customHeight="1"/>
    <row r="160" ht="24.95" customHeight="1"/>
    <row r="161" ht="24.95" customHeight="1"/>
    <row r="162" ht="24.95" customHeight="1"/>
    <row r="163" ht="24.95" customHeight="1"/>
    <row r="164" ht="24.95" customHeight="1"/>
    <row r="165" ht="24.95" customHeight="1"/>
    <row r="166" ht="24.95" customHeight="1"/>
    <row r="167" ht="24.95" customHeight="1"/>
    <row r="168" ht="24.95" customHeight="1"/>
    <row r="169" ht="24.95" customHeight="1"/>
    <row r="170" ht="24.95" customHeight="1"/>
    <row r="171" ht="24.95" customHeight="1"/>
    <row r="172" ht="24.95" customHeight="1"/>
    <row r="173" ht="24.95" customHeight="1"/>
    <row r="174" ht="24.95" customHeight="1"/>
    <row r="175" ht="24.95" customHeight="1"/>
    <row r="176" ht="24.95" customHeight="1"/>
    <row r="177" ht="24.95" customHeight="1"/>
    <row r="178" ht="24.95" customHeight="1"/>
    <row r="179" ht="24.95" customHeight="1"/>
    <row r="180" ht="24.95" customHeight="1"/>
    <row r="181" ht="24.95" customHeight="1"/>
    <row r="182" ht="24.95" customHeight="1"/>
    <row r="183" ht="24.95" customHeight="1"/>
    <row r="184" ht="24.95" customHeight="1"/>
    <row r="185" ht="24.95" customHeight="1"/>
    <row r="186" ht="24.95" customHeight="1"/>
    <row r="187" ht="24.95" customHeight="1"/>
    <row r="188" ht="24.95" customHeight="1"/>
    <row r="189" ht="24.95" customHeight="1"/>
    <row r="190" ht="24.95" customHeight="1"/>
    <row r="191" ht="24.95" customHeight="1"/>
    <row r="192" ht="24.95" customHeight="1"/>
    <row r="193" ht="24.95" customHeight="1"/>
    <row r="194" ht="24.95" customHeight="1"/>
    <row r="195" ht="24.95" customHeight="1"/>
    <row r="196" ht="24.95" customHeight="1"/>
    <row r="197" ht="24.95" customHeight="1"/>
    <row r="198" ht="24.95" customHeight="1"/>
    <row r="199" ht="24.95" customHeight="1"/>
    <row r="200" ht="24.95" customHeight="1"/>
    <row r="201" ht="24.95" customHeight="1"/>
    <row r="202" ht="24.95" customHeight="1"/>
    <row r="203" ht="24.95" customHeight="1"/>
    <row r="204" ht="24.95" customHeight="1"/>
    <row r="205" ht="24.95" customHeight="1"/>
    <row r="206" ht="24.95" customHeight="1"/>
    <row r="207" ht="24.95" customHeight="1"/>
    <row r="208" ht="24.95" customHeight="1"/>
    <row r="209" ht="24.95" customHeight="1"/>
    <row r="210" ht="24.95" customHeight="1"/>
    <row r="211" ht="24.95" customHeight="1"/>
    <row r="212" ht="24.95" customHeight="1"/>
    <row r="213" ht="24.95" customHeight="1"/>
    <row r="214" ht="24.95" customHeight="1"/>
    <row r="215" ht="24.95" customHeight="1"/>
    <row r="216" ht="24.95" customHeight="1"/>
    <row r="217" ht="24.95" customHeight="1"/>
    <row r="218" ht="24.95" customHeight="1"/>
    <row r="219" ht="24.95" customHeight="1"/>
    <row r="220" ht="24.95" customHeight="1"/>
    <row r="221" ht="24.95" customHeight="1"/>
    <row r="222" ht="24.95" customHeight="1"/>
    <row r="223" ht="24.95" customHeight="1"/>
    <row r="224" ht="24.95" customHeight="1"/>
    <row r="225" ht="24.95" customHeight="1"/>
    <row r="226" ht="24.95" customHeight="1"/>
    <row r="227" ht="24.95" customHeight="1"/>
    <row r="228" ht="24.95" customHeight="1"/>
  </sheetData>
  <sortState ref="A51:N58">
    <sortCondition ref="B51:B58"/>
  </sortState>
  <mergeCells count="24">
    <mergeCell ref="A77:AT80"/>
    <mergeCell ref="AR47:AT47"/>
    <mergeCell ref="B48:O48"/>
    <mergeCell ref="P48:AD48"/>
    <mergeCell ref="AE48:AP48"/>
    <mergeCell ref="AR48:AT48"/>
    <mergeCell ref="B47:O47"/>
    <mergeCell ref="P47:AD47"/>
    <mergeCell ref="AE47:AP47"/>
    <mergeCell ref="AE66:AF67"/>
    <mergeCell ref="A76:N76"/>
    <mergeCell ref="P76:AC76"/>
    <mergeCell ref="A43:AT46"/>
    <mergeCell ref="B13:O13"/>
    <mergeCell ref="B14:O14"/>
    <mergeCell ref="P13:AD13"/>
    <mergeCell ref="P14:AD14"/>
    <mergeCell ref="AE31:AF32"/>
    <mergeCell ref="AR13:AT13"/>
    <mergeCell ref="AR14:AT14"/>
    <mergeCell ref="AE13:AP13"/>
    <mergeCell ref="AE14:AP14"/>
    <mergeCell ref="A42:N42"/>
    <mergeCell ref="P42:AC42"/>
  </mergeCells>
  <phoneticPr fontId="28" type="noConversion"/>
  <printOptions horizontalCentered="1" verticalCentered="1"/>
  <pageMargins left="0" right="0" top="0" bottom="0" header="0" footer="0"/>
  <pageSetup paperSize="9" scale="58" fitToHeight="0" orientation="landscape" horizontalDpi="4294967295" verticalDpi="300" r:id="rId1"/>
  <headerFooter alignWithMargins="0"/>
  <rowBreaks count="1" manualBreakCount="1">
    <brk id="46"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15</vt:i4>
      </vt:variant>
    </vt:vector>
  </HeadingPairs>
  <TitlesOfParts>
    <vt:vector size="32" baseType="lpstr">
      <vt:lpstr>INSTRUCTIONS</vt:lpstr>
      <vt:lpstr>MATCH DETAILS</vt:lpstr>
      <vt:lpstr>GIRLS</vt:lpstr>
      <vt:lpstr>BOYS</vt:lpstr>
      <vt:lpstr>NON SCORING</vt:lpstr>
      <vt:lpstr>COVER</vt:lpstr>
      <vt:lpstr>end of season</vt:lpstr>
      <vt:lpstr>ABI</vt:lpstr>
      <vt:lpstr>BAN</vt:lpstr>
      <vt:lpstr>BIC</vt:lpstr>
      <vt:lpstr>T K</vt:lpstr>
      <vt:lpstr>OXF C</vt:lpstr>
      <vt:lpstr>RAD</vt:lpstr>
      <vt:lpstr>WHH</vt:lpstr>
      <vt:lpstr>WRR</vt:lpstr>
      <vt:lpstr>grades</vt:lpstr>
      <vt:lpstr>athletes</vt:lpstr>
      <vt:lpstr>ABI!Print_Area</vt:lpstr>
      <vt:lpstr>BAN!Print_Area</vt:lpstr>
      <vt:lpstr>BIC!Print_Area</vt:lpstr>
      <vt:lpstr>BOYS!Print_Area</vt:lpstr>
      <vt:lpstr>COVER!Print_Area</vt:lpstr>
      <vt:lpstr>'end of season'!Print_Area</vt:lpstr>
      <vt:lpstr>GIRLS!Print_Area</vt:lpstr>
      <vt:lpstr>grades!Print_Area</vt:lpstr>
      <vt:lpstr>'NON SCORING'!Print_Area</vt:lpstr>
      <vt:lpstr>'OXF C'!Print_Area</vt:lpstr>
      <vt:lpstr>RAD!Print_Area</vt:lpstr>
      <vt:lpstr>'T K'!Print_Area</vt:lpstr>
      <vt:lpstr>WHH!Print_Area</vt:lpstr>
      <vt:lpstr>WRR!Print_Area</vt:lpstr>
      <vt:lpstr>'NON SCORING'!Print_Titles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Oxford League</dc:subject>
  <dc:creator>Ian Warland Oxford City AC</dc:creator>
  <cp:lastModifiedBy>Kirsty</cp:lastModifiedBy>
  <cp:lastPrinted>2013-09-08T11:06:49Z</cp:lastPrinted>
  <dcterms:created xsi:type="dcterms:W3CDTF">2002-06-02T13:51:42Z</dcterms:created>
  <dcterms:modified xsi:type="dcterms:W3CDTF">2013-09-08T13:12:36Z</dcterms:modified>
</cp:coreProperties>
</file>